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uario\Desktop\"/>
    </mc:Choice>
  </mc:AlternateContent>
  <bookViews>
    <workbookView xWindow="0" yWindow="0" windowWidth="16380" windowHeight="8190" tabRatio="985"/>
  </bookViews>
  <sheets>
    <sheet name="19ª RPM" sheetId="1" r:id="rId1"/>
    <sheet name="CRONOGRAMA" sheetId="2" r:id="rId2"/>
    <sheet name="BDI" sheetId="3" r:id="rId3"/>
  </sheets>
  <definedNames>
    <definedName name="___xlnm.Print_Area_2">'19ª RPM'!$A$1:$I$275</definedName>
    <definedName name="__xlnm.Print_Area_1">CRONOGRAMA!$A$1:$L$35</definedName>
    <definedName name="__xlnm.Print_Area_2">'19ª RPM'!$A$1:$I$275</definedName>
    <definedName name="_xlnm.Print_Area" localSheetId="0">'19ª RPM'!$A$1:$I$275</definedName>
    <definedName name="_xlnm.Print_Area" localSheetId="1">CRONOGRAMA!$C$1:$L$39</definedName>
    <definedName name="Print_Area_0" localSheetId="0">'19ª RPM'!$A$1:$I$275</definedName>
    <definedName name="Print_Area_0" localSheetId="1">CRONOGRAMA!$A$1:$L$35</definedName>
    <definedName name="Print_Area_0_0" localSheetId="0">'19ª RPM'!$A$1:$I$275</definedName>
    <definedName name="Print_Area_0_0" localSheetId="1">CRONOGRAMA!$C$1:$L$39</definedName>
    <definedName name="Print_Area_0_0_0" localSheetId="0">'19ª RPM'!$A$1:$I$275</definedName>
    <definedName name="Print_Area_0_0_0" localSheetId="1">CRONOGRAMA!$A$1:$L$35</definedName>
    <definedName name="Print_Area_0_0_0_0" localSheetId="0">'19ª RPM'!$A$1:$I$275</definedName>
    <definedName name="Print_Area_0_0_0_0" localSheetId="1">CRONOGRAMA!$C$1:$L$39</definedName>
    <definedName name="Print_Area_0_0_0_0_0" localSheetId="0">'19ª RPM'!$A$1:$I$275</definedName>
    <definedName name="Print_Area_0_0_0_0_0" localSheetId="1">CRONOGRAMA!$A$1:$L$35</definedName>
    <definedName name="Print_Area_0_0_0_0_0_0" localSheetId="0">'19ª RPM'!$A$1:$I$275</definedName>
    <definedName name="Print_Area_0_0_0_0_0_0" localSheetId="1">CRONOGRAMA!$C$1:$L$39</definedName>
    <definedName name="Print_Area_0_0_0_0_0_0_0" localSheetId="0">'19ª RPM'!$A$1:$I$275</definedName>
    <definedName name="Print_Area_0_0_0_0_0_0_0" localSheetId="1">CRONOGRAMA!$A$1:$L$35</definedName>
    <definedName name="Print_Area_0_0_0_0_0_0_0_0" localSheetId="0">'19ª RPM'!$A$1:$I$275</definedName>
    <definedName name="Print_Area_0_0_0_0_0_0_0_0" localSheetId="1">CRONOGRAMA!$C$1:$L$39</definedName>
    <definedName name="Print_Area_0_0_0_0_0_0_0_0_0" localSheetId="0">'19ª RPM'!$A$1:$I$275</definedName>
    <definedName name="Print_Area_0_0_0_0_0_0_0_0_0" localSheetId="1">CRONOGRAMA!$A$1:$L$35</definedName>
    <definedName name="Print_Area_0_0_0_0_0_0_0_0_0_0" localSheetId="0">'19ª RPM'!$A$1:$I$275</definedName>
    <definedName name="Print_Area_0_0_0_0_0_0_0_0_0_0" localSheetId="1">CRONOGRAMA!$C$1:$L$39</definedName>
    <definedName name="Print_Area_0_0_0_0_0_0_0_0_0_0_0" localSheetId="0">'19ª RPM'!$A$1:$I$275</definedName>
    <definedName name="Print_Area_0_0_0_0_0_0_0_0_0_0_0" localSheetId="1">CRONOGRAMA!$A$1:$L$35</definedName>
    <definedName name="Print_Area_0_0_0_0_0_0_0_0_0_0_0_0" localSheetId="0">'19ª RPM'!$A$1:$I$275</definedName>
    <definedName name="Print_Area_0_0_0_0_0_0_0_0_0_0_0_0" localSheetId="1">CRONOGRAMA!$C$1:$L$39</definedName>
    <definedName name="Print_Area_0_0_0_0_0_0_0_0_0_0_0_0_0" localSheetId="0">'19ª RPM'!$A$1:$I$275</definedName>
    <definedName name="Print_Area_0_0_0_0_0_0_0_0_0_0_0_0_0" localSheetId="1">CRONOGRAMA!$A$1:$L$35</definedName>
    <definedName name="Print_Area_0_0_0_0_0_0_0_0_0_0_0_0_0_0" localSheetId="0">'19ª RPM'!$A$1:$I$275</definedName>
    <definedName name="Print_Area_0_0_0_0_0_0_0_0_0_0_0_0_0_0" localSheetId="1">CRONOGRAMA!$C$1:$L$39</definedName>
    <definedName name="Print_Area_0_0_0_0_0_0_0_0_0_0_0_0_0_0_0" localSheetId="0">'19ª RPM'!$A$1:$I$275</definedName>
    <definedName name="Print_Area_0_0_0_0_0_0_0_0_0_0_0_0_0_0_0" localSheetId="1">CRONOGRAMA!$A$1:$L$35</definedName>
    <definedName name="Print_Area_0_0_0_0_0_0_0_0_0_0_0_0_0_0_0_0" localSheetId="0">'19ª RPM'!$A$1:$I$275</definedName>
    <definedName name="Print_Area_0_0_0_0_0_0_0_0_0_0_0_0_0_0_0_0" localSheetId="1">CRONOGRAMA!$A$1:$L$35</definedName>
    <definedName name="Print_Area_0_0_0_0_0_0_0_0_0_0_0_0_0_0_0_0_0" localSheetId="0">'19ª RPM'!$A$1:$I$275</definedName>
    <definedName name="Print_Area_0_0_0_0_0_0_0_0_0_0_0_0_0_0_0_0_0" localSheetId="1">CRONOGRAMA!$A$1:$L$35</definedName>
    <definedName name="Print_Area_0_0_0_0_0_0_0_0_0_0_0_0_0_0_0_0_0_0" localSheetId="0">'19ª RPM'!$A$1:$I$275</definedName>
    <definedName name="Print_Area_0_0_0_0_0_0_0_0_0_0_0_0_0_0_0_0_0_0" localSheetId="1">CRONOGRAMA!$A$1:$L$35</definedName>
    <definedName name="Print_Titles_0" localSheetId="0">'19ª RPM'!$1:$6</definedName>
    <definedName name="Print_Titles_0" localSheetId="1">CRONOGRAMA!$1:$4</definedName>
    <definedName name="Print_Titles_0_0" localSheetId="0">'19ª RPM'!$1:$6</definedName>
    <definedName name="Print_Titles_0_0" localSheetId="1">CRONOGRAMA!$1:$4</definedName>
    <definedName name="Print_Titles_0_0_0" localSheetId="0">'19ª RPM'!$1:$6</definedName>
    <definedName name="Print_Titles_0_0_0" localSheetId="1">CRONOGRAMA!$1:$4</definedName>
    <definedName name="Print_Titles_0_0_0_0" localSheetId="0">'19ª RPM'!$1:$6</definedName>
    <definedName name="Print_Titles_0_0_0_0" localSheetId="1">CRONOGRAMA!$1:$4</definedName>
    <definedName name="Print_Titles_0_0_0_0_0" localSheetId="0">'19ª RPM'!$1:$6</definedName>
    <definedName name="Print_Titles_0_0_0_0_0" localSheetId="1">CRONOGRAMA!$1:$4</definedName>
    <definedName name="Print_Titles_0_0_0_0_0_0" localSheetId="0">'19ª RPM'!$1:$6</definedName>
    <definedName name="Print_Titles_0_0_0_0_0_0" localSheetId="1">CRONOGRAMA!$1:$4</definedName>
    <definedName name="Print_Titles_0_0_0_0_0_0_0" localSheetId="0">'19ª RPM'!$1:$6</definedName>
    <definedName name="Print_Titles_0_0_0_0_0_0_0" localSheetId="1">CRONOGRAMA!$1:$4</definedName>
    <definedName name="Print_Titles_0_0_0_0_0_0_0_0" localSheetId="0">'19ª RPM'!$1:$6</definedName>
    <definedName name="Print_Titles_0_0_0_0_0_0_0_0" localSheetId="1">CRONOGRAMA!$1:$4</definedName>
    <definedName name="Print_Titles_0_0_0_0_0_0_0_0_0" localSheetId="0">'19ª RPM'!$1:$6</definedName>
    <definedName name="Print_Titles_0_0_0_0_0_0_0_0_0" localSheetId="1">CRONOGRAMA!$1:$4</definedName>
    <definedName name="Print_Titles_0_0_0_0_0_0_0_0_0_0" localSheetId="0">'19ª RPM'!$1:$6</definedName>
    <definedName name="Print_Titles_0_0_0_0_0_0_0_0_0_0" localSheetId="1">CRONOGRAMA!$1:$4</definedName>
    <definedName name="Print_Titles_0_0_0_0_0_0_0_0_0_0_0" localSheetId="0">'19ª RPM'!$1:$6</definedName>
    <definedName name="Print_Titles_0_0_0_0_0_0_0_0_0_0_0" localSheetId="1">CRONOGRAMA!$1:$4</definedName>
    <definedName name="Print_Titles_0_0_0_0_0_0_0_0_0_0_0_0" localSheetId="0">'19ª RPM'!$1:$6</definedName>
    <definedName name="Print_Titles_0_0_0_0_0_0_0_0_0_0_0_0" localSheetId="1">CRONOGRAMA!$1:$4</definedName>
    <definedName name="Print_Titles_0_0_0_0_0_0_0_0_0_0_0_0_0" localSheetId="0">'19ª RPM'!$1:$6</definedName>
    <definedName name="Print_Titles_0_0_0_0_0_0_0_0_0_0_0_0_0" localSheetId="1">CRONOGRAMA!$1:$4</definedName>
    <definedName name="Print_Titles_0_0_0_0_0_0_0_0_0_0_0_0_0_0" localSheetId="0">'19ª RPM'!$1:$6</definedName>
    <definedName name="Print_Titles_0_0_0_0_0_0_0_0_0_0_0_0_0_0" localSheetId="1">CRONOGRAMA!$1:$4</definedName>
    <definedName name="_xlnm.Print_Titles" localSheetId="0">'19ª RPM'!$1:$6</definedName>
    <definedName name="_xlnm.Print_Titles" localSheetId="1">CRONOGRAMA!$1:$4</definedName>
  </definedNames>
  <calcPr calcId="152511" iterateDelta="1E-4"/>
</workbook>
</file>

<file path=xl/calcChain.xml><?xml version="1.0" encoding="utf-8"?>
<calcChain xmlns="http://schemas.openxmlformats.org/spreadsheetml/2006/main">
  <c r="I25" i="3" l="1"/>
  <c r="B26" i="3" s="1"/>
  <c r="L32" i="2"/>
  <c r="D32" i="2"/>
  <c r="L30" i="2"/>
  <c r="D30" i="2"/>
  <c r="L28" i="2"/>
  <c r="D28" i="2"/>
  <c r="L26" i="2"/>
  <c r="D26" i="2"/>
  <c r="L24" i="2"/>
  <c r="D24" i="2"/>
  <c r="D23" i="2"/>
  <c r="L21" i="2"/>
  <c r="D21" i="2"/>
  <c r="L19" i="2"/>
  <c r="D19" i="2"/>
  <c r="D18" i="2"/>
  <c r="L16" i="2"/>
  <c r="D16" i="2"/>
  <c r="L14" i="2"/>
  <c r="D14" i="2"/>
  <c r="L12" i="2"/>
  <c r="D12" i="2"/>
  <c r="D11" i="2"/>
  <c r="L9" i="2"/>
  <c r="D9" i="2"/>
  <c r="L7" i="2"/>
  <c r="D7" i="2"/>
  <c r="L5" i="2"/>
  <c r="D5" i="2"/>
  <c r="D3" i="2"/>
  <c r="F263" i="1"/>
  <c r="F262" i="1" s="1"/>
  <c r="F260" i="1"/>
  <c r="F259" i="1"/>
  <c r="D258" i="1"/>
  <c r="F257" i="1"/>
  <c r="D257" i="1"/>
  <c r="F256" i="1"/>
  <c r="F255" i="1"/>
  <c r="F254" i="1"/>
  <c r="F253" i="1"/>
  <c r="D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1" i="1"/>
  <c r="F220" i="1"/>
  <c r="G219" i="1"/>
  <c r="H219" i="1" s="1"/>
  <c r="F219" i="1"/>
  <c r="F218" i="1"/>
  <c r="F217" i="1"/>
  <c r="F216" i="1"/>
  <c r="F215" i="1"/>
  <c r="F214" i="1"/>
  <c r="F213" i="1"/>
  <c r="F212" i="1"/>
  <c r="G211" i="1"/>
  <c r="H211" i="1" s="1"/>
  <c r="F211" i="1"/>
  <c r="F210" i="1"/>
  <c r="F209" i="1"/>
  <c r="F208" i="1"/>
  <c r="F207" i="1"/>
  <c r="F206" i="1"/>
  <c r="F205" i="1"/>
  <c r="F204" i="1"/>
  <c r="F200" i="1"/>
  <c r="F199"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G155" i="1"/>
  <c r="H155" i="1" s="1"/>
  <c r="F155" i="1"/>
  <c r="F154" i="1"/>
  <c r="F153" i="1"/>
  <c r="F152" i="1"/>
  <c r="G151" i="1"/>
  <c r="H151" i="1" s="1"/>
  <c r="F151" i="1"/>
  <c r="F150" i="1"/>
  <c r="F149" i="1"/>
  <c r="F148" i="1"/>
  <c r="G147" i="1"/>
  <c r="H147" i="1" s="1"/>
  <c r="F147" i="1"/>
  <c r="F146" i="1"/>
  <c r="F145" i="1"/>
  <c r="F144" i="1"/>
  <c r="G143" i="1"/>
  <c r="H143" i="1" s="1"/>
  <c r="F143" i="1"/>
  <c r="F142" i="1"/>
  <c r="F141" i="1"/>
  <c r="F140" i="1"/>
  <c r="G139" i="1"/>
  <c r="H139" i="1" s="1"/>
  <c r="F139" i="1"/>
  <c r="F138" i="1"/>
  <c r="F137" i="1"/>
  <c r="F136" i="1"/>
  <c r="G135" i="1"/>
  <c r="H135" i="1" s="1"/>
  <c r="F135" i="1"/>
  <c r="F134" i="1"/>
  <c r="F133" i="1"/>
  <c r="F132" i="1"/>
  <c r="G131" i="1"/>
  <c r="H131" i="1" s="1"/>
  <c r="F131" i="1"/>
  <c r="F130" i="1"/>
  <c r="F129" i="1"/>
  <c r="F128" i="1"/>
  <c r="G127" i="1"/>
  <c r="H127" i="1" s="1"/>
  <c r="F127" i="1"/>
  <c r="F126" i="1"/>
  <c r="F125" i="1"/>
  <c r="F124" i="1"/>
  <c r="G123" i="1"/>
  <c r="H123" i="1" s="1"/>
  <c r="F123" i="1"/>
  <c r="F122" i="1"/>
  <c r="F121" i="1"/>
  <c r="F120" i="1"/>
  <c r="G119" i="1"/>
  <c r="H119" i="1" s="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G83" i="1"/>
  <c r="H83" i="1" s="1"/>
  <c r="F83" i="1"/>
  <c r="G82" i="1"/>
  <c r="H82" i="1" s="1"/>
  <c r="F82" i="1"/>
  <c r="G81" i="1"/>
  <c r="H81" i="1" s="1"/>
  <c r="F81" i="1"/>
  <c r="G80" i="1"/>
  <c r="H80" i="1" s="1"/>
  <c r="F80" i="1"/>
  <c r="F77" i="1"/>
  <c r="F76" i="1"/>
  <c r="F75" i="1"/>
  <c r="F74" i="1"/>
  <c r="F73" i="1"/>
  <c r="F72" i="1"/>
  <c r="F71" i="1"/>
  <c r="F70" i="1"/>
  <c r="F69" i="1"/>
  <c r="F68" i="1"/>
  <c r="F67" i="1"/>
  <c r="F66" i="1"/>
  <c r="F65" i="1"/>
  <c r="F64" i="1"/>
  <c r="F63" i="1"/>
  <c r="F59" i="1"/>
  <c r="G58" i="1"/>
  <c r="H58" i="1" s="1"/>
  <c r="G57" i="1"/>
  <c r="H57" i="1" s="1"/>
  <c r="G56" i="1"/>
  <c r="F56" i="1"/>
  <c r="D56" i="1"/>
  <c r="G55" i="1"/>
  <c r="H55" i="1" s="1"/>
  <c r="F55" i="1"/>
  <c r="G52" i="1"/>
  <c r="H52" i="1" s="1"/>
  <c r="F52" i="1"/>
  <c r="D52" i="1"/>
  <c r="F51" i="1"/>
  <c r="G50" i="1"/>
  <c r="D50" i="1"/>
  <c r="F50" i="1" s="1"/>
  <c r="G49" i="1"/>
  <c r="F49" i="1"/>
  <c r="D49" i="1"/>
  <c r="G48" i="1"/>
  <c r="D48" i="1"/>
  <c r="F48" i="1" s="1"/>
  <c r="G47" i="1"/>
  <c r="F47" i="1"/>
  <c r="D47" i="1"/>
  <c r="H47" i="1" s="1"/>
  <c r="G46" i="1"/>
  <c r="D46" i="1"/>
  <c r="H46" i="1" s="1"/>
  <c r="G45" i="1"/>
  <c r="F45" i="1"/>
  <c r="D45" i="1"/>
  <c r="G44" i="1"/>
  <c r="D44" i="1"/>
  <c r="F44" i="1" s="1"/>
  <c r="G43" i="1"/>
  <c r="F43" i="1"/>
  <c r="D43" i="1"/>
  <c r="G42" i="1"/>
  <c r="H42" i="1" s="1"/>
  <c r="F41" i="1"/>
  <c r="G40" i="1"/>
  <c r="H40" i="1" s="1"/>
  <c r="F40" i="1"/>
  <c r="G39" i="1"/>
  <c r="H39" i="1" s="1"/>
  <c r="F39" i="1"/>
  <c r="G38" i="1"/>
  <c r="H38" i="1" s="1"/>
  <c r="F38" i="1"/>
  <c r="G36" i="1"/>
  <c r="G35" i="1"/>
  <c r="H35" i="1" s="1"/>
  <c r="G34" i="1"/>
  <c r="H34" i="1" s="1"/>
  <c r="F34" i="1"/>
  <c r="G33" i="1"/>
  <c r="H33" i="1" s="1"/>
  <c r="F33" i="1"/>
  <c r="G32" i="1"/>
  <c r="H32" i="1" s="1"/>
  <c r="F31" i="1"/>
  <c r="F27" i="1"/>
  <c r="D26" i="1"/>
  <c r="F26" i="1" s="1"/>
  <c r="F25" i="1"/>
  <c r="F24" i="1"/>
  <c r="F23" i="1"/>
  <c r="F22" i="1"/>
  <c r="F21" i="1"/>
  <c r="F20" i="1"/>
  <c r="F19" i="1"/>
  <c r="F18" i="1"/>
  <c r="F15" i="1"/>
  <c r="F14" i="1"/>
  <c r="D13" i="1"/>
  <c r="F13" i="1" s="1"/>
  <c r="F10" i="1"/>
  <c r="F9" i="1"/>
  <c r="F8" i="1"/>
  <c r="J6" i="1"/>
  <c r="G253" i="1" s="1"/>
  <c r="H253" i="1" s="1"/>
  <c r="H5" i="1"/>
  <c r="F203" i="1" l="1"/>
  <c r="F86" i="1"/>
  <c r="F79" i="1"/>
  <c r="F62" i="1"/>
  <c r="F61" i="1" s="1"/>
  <c r="H56" i="1"/>
  <c r="H49" i="1"/>
  <c r="H43" i="1"/>
  <c r="H45" i="1"/>
  <c r="F17" i="1"/>
  <c r="F12" i="1"/>
  <c r="F7" i="1"/>
  <c r="H79" i="1"/>
  <c r="E21" i="2" s="1"/>
  <c r="H44" i="1"/>
  <c r="F57" i="1"/>
  <c r="F54" i="1" s="1"/>
  <c r="H48" i="1"/>
  <c r="H50" i="1"/>
  <c r="F35" i="1"/>
  <c r="G18" i="1"/>
  <c r="H18" i="1" s="1"/>
  <c r="G19" i="1"/>
  <c r="H19" i="1" s="1"/>
  <c r="G20" i="1"/>
  <c r="H20" i="1" s="1"/>
  <c r="G21" i="1"/>
  <c r="H21" i="1" s="1"/>
  <c r="G22" i="1"/>
  <c r="H22" i="1" s="1"/>
  <c r="G23" i="1"/>
  <c r="H23" i="1" s="1"/>
  <c r="G24" i="1"/>
  <c r="H24" i="1" s="1"/>
  <c r="G25" i="1"/>
  <c r="H25" i="1" s="1"/>
  <c r="G31" i="1"/>
  <c r="H31" i="1" s="1"/>
  <c r="F32" i="1"/>
  <c r="G41" i="1"/>
  <c r="H41" i="1" s="1"/>
  <c r="F42" i="1"/>
  <c r="F46" i="1"/>
  <c r="F58" i="1"/>
  <c r="G62" i="1"/>
  <c r="G63" i="1"/>
  <c r="H63" i="1" s="1"/>
  <c r="G64" i="1"/>
  <c r="H64" i="1" s="1"/>
  <c r="G65" i="1"/>
  <c r="H65" i="1" s="1"/>
  <c r="G66" i="1"/>
  <c r="H66" i="1" s="1"/>
  <c r="G67" i="1"/>
  <c r="H67" i="1" s="1"/>
  <c r="G68" i="1"/>
  <c r="H68" i="1" s="1"/>
  <c r="G69" i="1"/>
  <c r="H69" i="1" s="1"/>
  <c r="G70" i="1"/>
  <c r="H70" i="1" s="1"/>
  <c r="G71" i="1"/>
  <c r="H71" i="1" s="1"/>
  <c r="G72" i="1"/>
  <c r="H72" i="1" s="1"/>
  <c r="G73" i="1"/>
  <c r="H73" i="1" s="1"/>
  <c r="G74" i="1"/>
  <c r="H74" i="1" s="1"/>
  <c r="G75" i="1"/>
  <c r="H75" i="1" s="1"/>
  <c r="G76" i="1"/>
  <c r="H76" i="1" s="1"/>
  <c r="G77" i="1"/>
  <c r="H77" i="1" s="1"/>
  <c r="G120" i="1"/>
  <c r="H120" i="1" s="1"/>
  <c r="G124" i="1"/>
  <c r="H124" i="1" s="1"/>
  <c r="G128" i="1"/>
  <c r="H128" i="1" s="1"/>
  <c r="G132" i="1"/>
  <c r="H132" i="1" s="1"/>
  <c r="G136" i="1"/>
  <c r="H136" i="1" s="1"/>
  <c r="G140" i="1"/>
  <c r="H140" i="1" s="1"/>
  <c r="G144" i="1"/>
  <c r="H144" i="1" s="1"/>
  <c r="G148" i="1"/>
  <c r="H148" i="1" s="1"/>
  <c r="G152" i="1"/>
  <c r="H152" i="1" s="1"/>
  <c r="G207" i="1"/>
  <c r="H207" i="1" s="1"/>
  <c r="G215" i="1"/>
  <c r="H215" i="1" s="1"/>
  <c r="F198" i="1"/>
  <c r="G198" i="1"/>
  <c r="H198"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60" i="1"/>
  <c r="H260" i="1" s="1"/>
  <c r="G259" i="1"/>
  <c r="H259" i="1" s="1"/>
  <c r="G258" i="1"/>
  <c r="H25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263" i="1"/>
  <c r="H263" i="1" s="1"/>
  <c r="G254" i="1"/>
  <c r="H254" i="1" s="1"/>
  <c r="G221" i="1"/>
  <c r="H221" i="1" s="1"/>
  <c r="G217" i="1"/>
  <c r="H217" i="1" s="1"/>
  <c r="G213" i="1"/>
  <c r="H213" i="1" s="1"/>
  <c r="G209" i="1"/>
  <c r="H209" i="1" s="1"/>
  <c r="G205" i="1"/>
  <c r="H205" i="1" s="1"/>
  <c r="G200" i="1"/>
  <c r="H200"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255" i="1"/>
  <c r="H255" i="1" s="1"/>
  <c r="G218" i="1"/>
  <c r="H218" i="1" s="1"/>
  <c r="G214" i="1"/>
  <c r="H214" i="1" s="1"/>
  <c r="G210" i="1"/>
  <c r="H210" i="1" s="1"/>
  <c r="G206" i="1"/>
  <c r="H206" i="1" s="1"/>
  <c r="G199" i="1"/>
  <c r="H199" i="1" s="1"/>
  <c r="G256" i="1"/>
  <c r="H256" i="1" s="1"/>
  <c r="G220" i="1"/>
  <c r="H220" i="1" s="1"/>
  <c r="G216" i="1"/>
  <c r="H216" i="1" s="1"/>
  <c r="G212" i="1"/>
  <c r="H212" i="1" s="1"/>
  <c r="G208" i="1"/>
  <c r="H208" i="1" s="1"/>
  <c r="G204" i="1"/>
  <c r="H204" i="1" s="1"/>
  <c r="G153" i="1"/>
  <c r="H153" i="1" s="1"/>
  <c r="G149" i="1"/>
  <c r="H149" i="1" s="1"/>
  <c r="G145" i="1"/>
  <c r="H145" i="1" s="1"/>
  <c r="G141" i="1"/>
  <c r="H141" i="1" s="1"/>
  <c r="G137" i="1"/>
  <c r="H137" i="1" s="1"/>
  <c r="G133" i="1"/>
  <c r="H133" i="1" s="1"/>
  <c r="G129" i="1"/>
  <c r="H129" i="1" s="1"/>
  <c r="G125" i="1"/>
  <c r="H125" i="1" s="1"/>
  <c r="G121" i="1"/>
  <c r="H121" i="1" s="1"/>
  <c r="G257" i="1"/>
  <c r="G154" i="1"/>
  <c r="H154" i="1" s="1"/>
  <c r="G150" i="1"/>
  <c r="H150" i="1" s="1"/>
  <c r="G146" i="1"/>
  <c r="H146" i="1" s="1"/>
  <c r="G142" i="1"/>
  <c r="H142" i="1" s="1"/>
  <c r="G138" i="1"/>
  <c r="H138" i="1" s="1"/>
  <c r="G134" i="1"/>
  <c r="H134" i="1" s="1"/>
  <c r="G130" i="1"/>
  <c r="H130" i="1" s="1"/>
  <c r="G126" i="1"/>
  <c r="H126" i="1" s="1"/>
  <c r="G122" i="1"/>
  <c r="H122"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 i="1"/>
  <c r="H8" i="1" s="1"/>
  <c r="G9" i="1"/>
  <c r="H9" i="1" s="1"/>
  <c r="G10" i="1"/>
  <c r="H10" i="1" s="1"/>
  <c r="G13" i="1"/>
  <c r="H13" i="1" s="1"/>
  <c r="G14" i="1"/>
  <c r="H14" i="1" s="1"/>
  <c r="G15" i="1"/>
  <c r="H15" i="1" s="1"/>
  <c r="G26" i="1"/>
  <c r="H26" i="1" s="1"/>
  <c r="G27" i="1"/>
  <c r="H27" i="1" s="1"/>
  <c r="G37" i="1"/>
  <c r="G51" i="1"/>
  <c r="H51" i="1" s="1"/>
  <c r="G53" i="1"/>
  <c r="G59" i="1"/>
  <c r="H59" i="1" s="1"/>
  <c r="G87" i="1"/>
  <c r="H87" i="1" s="1"/>
  <c r="G201" i="1"/>
  <c r="H201" i="1" s="1"/>
  <c r="F201" i="1"/>
  <c r="H257" i="1"/>
  <c r="F258" i="1"/>
  <c r="F223" i="1" s="1"/>
  <c r="F157" i="1" l="1"/>
  <c r="F85" i="1" s="1"/>
  <c r="F30" i="1"/>
  <c r="F37" i="1"/>
  <c r="F29" i="1" s="1"/>
  <c r="H203" i="1"/>
  <c r="E28" i="2" s="1"/>
  <c r="H157" i="1"/>
  <c r="E26" i="2" s="1"/>
  <c r="H30" i="1"/>
  <c r="H17" i="1"/>
  <c r="E9" i="2" s="1"/>
  <c r="H22" i="2"/>
  <c r="K22" i="2"/>
  <c r="G22" i="2"/>
  <c r="J22" i="2"/>
  <c r="F22" i="2"/>
  <c r="I22" i="2"/>
  <c r="H86" i="1"/>
  <c r="H7" i="1"/>
  <c r="H62" i="1"/>
  <c r="H12" i="1"/>
  <c r="E7" i="2" s="1"/>
  <c r="H262" i="1"/>
  <c r="E32" i="2" s="1"/>
  <c r="H54" i="1"/>
  <c r="E16" i="2" s="1"/>
  <c r="H223" i="1"/>
  <c r="E30" i="2" s="1"/>
  <c r="H37" i="1"/>
  <c r="E14" i="2" s="1"/>
  <c r="F265" i="1" l="1"/>
  <c r="J8" i="2"/>
  <c r="F8" i="2"/>
  <c r="I8" i="2"/>
  <c r="K8" i="2"/>
  <c r="H8" i="2"/>
  <c r="G8" i="2"/>
  <c r="E5" i="2"/>
  <c r="L22" i="2"/>
  <c r="J27" i="2"/>
  <c r="I27" i="2"/>
  <c r="K27" i="2"/>
  <c r="K31" i="2"/>
  <c r="G31" i="2"/>
  <c r="J31" i="2"/>
  <c r="F31" i="2"/>
  <c r="I31" i="2"/>
  <c r="H31" i="2"/>
  <c r="E24" i="2"/>
  <c r="H85" i="1"/>
  <c r="E23" i="2" s="1"/>
  <c r="E12" i="2"/>
  <c r="H29" i="1"/>
  <c r="E11" i="2" s="1"/>
  <c r="E19" i="2"/>
  <c r="H61" i="1"/>
  <c r="E18" i="2" s="1"/>
  <c r="J10" i="2"/>
  <c r="I10" i="2"/>
  <c r="H10" i="2"/>
  <c r="K10" i="2"/>
  <c r="G10" i="2"/>
  <c r="J17" i="2"/>
  <c r="F17" i="2"/>
  <c r="I17" i="2"/>
  <c r="H17" i="2"/>
  <c r="K17" i="2"/>
  <c r="G17" i="2"/>
  <c r="H15" i="2"/>
  <c r="K15" i="2"/>
  <c r="G15" i="2"/>
  <c r="J15" i="2"/>
  <c r="F15" i="2"/>
  <c r="I15" i="2"/>
  <c r="I33" i="2"/>
  <c r="H33" i="2"/>
  <c r="K33" i="2"/>
  <c r="G33" i="2"/>
  <c r="J33" i="2"/>
  <c r="F33" i="2"/>
  <c r="H29" i="2"/>
  <c r="K29" i="2"/>
  <c r="G29" i="2"/>
  <c r="J29" i="2"/>
  <c r="F29" i="2"/>
  <c r="I29" i="2"/>
  <c r="L31" i="2" l="1"/>
  <c r="L29" i="2"/>
  <c r="L15" i="2"/>
  <c r="H265" i="1"/>
  <c r="F27" i="2"/>
  <c r="H25" i="2"/>
  <c r="K25" i="2"/>
  <c r="G25" i="2"/>
  <c r="H27" i="2"/>
  <c r="J25" i="2"/>
  <c r="F25" i="2"/>
  <c r="I25" i="2"/>
  <c r="G27" i="2"/>
  <c r="L8" i="2"/>
  <c r="L33" i="2"/>
  <c r="L17" i="2"/>
  <c r="J20" i="2"/>
  <c r="F20" i="2"/>
  <c r="I20" i="2"/>
  <c r="H20" i="2"/>
  <c r="G20" i="2"/>
  <c r="K20" i="2"/>
  <c r="E34" i="2"/>
  <c r="H6" i="2"/>
  <c r="K6" i="2"/>
  <c r="G6" i="2"/>
  <c r="I6" i="2"/>
  <c r="F6" i="2"/>
  <c r="J6" i="2"/>
  <c r="L10" i="2"/>
  <c r="J13" i="2"/>
  <c r="F13" i="2"/>
  <c r="I13" i="2"/>
  <c r="H13" i="2"/>
  <c r="G13" i="2"/>
  <c r="K13" i="2"/>
  <c r="L25" i="2" l="1"/>
  <c r="I34" i="2"/>
  <c r="I35" i="2" s="1"/>
  <c r="G34" i="2"/>
  <c r="G35" i="2" s="1"/>
  <c r="L20" i="2"/>
  <c r="J34" i="2"/>
  <c r="J35" i="2" s="1"/>
  <c r="K34" i="2"/>
  <c r="K35" i="2" s="1"/>
  <c r="L27" i="2"/>
  <c r="L13" i="2"/>
  <c r="L6" i="2"/>
  <c r="F34" i="2"/>
  <c r="H34" i="2"/>
  <c r="H35" i="2" s="1"/>
  <c r="G281" i="1"/>
  <c r="G283" i="1"/>
  <c r="I55" i="1"/>
  <c r="I45" i="1"/>
  <c r="I39" i="1"/>
  <c r="I34" i="1"/>
  <c r="I83" i="1"/>
  <c r="I47" i="1"/>
  <c r="I135" i="1"/>
  <c r="I147" i="1"/>
  <c r="I211" i="1"/>
  <c r="I58" i="1"/>
  <c r="I49" i="1"/>
  <c r="I42" i="1"/>
  <c r="I32" i="1"/>
  <c r="I38" i="1"/>
  <c r="I155" i="1"/>
  <c r="I119" i="1"/>
  <c r="I219" i="1"/>
  <c r="I127" i="1"/>
  <c r="I57" i="1"/>
  <c r="I123" i="1"/>
  <c r="I139" i="1"/>
  <c r="I80" i="1"/>
  <c r="I40" i="1"/>
  <c r="I56" i="1"/>
  <c r="I52" i="1"/>
  <c r="I82" i="1"/>
  <c r="I33" i="1"/>
  <c r="I131" i="1"/>
  <c r="I143" i="1"/>
  <c r="I253" i="1"/>
  <c r="I81" i="1"/>
  <c r="I46" i="1"/>
  <c r="I35" i="1"/>
  <c r="I43" i="1"/>
  <c r="I151" i="1"/>
  <c r="I106" i="1"/>
  <c r="I205" i="1"/>
  <c r="I245" i="1"/>
  <c r="I64" i="1"/>
  <c r="I18" i="1"/>
  <c r="I87" i="1"/>
  <c r="I95" i="1"/>
  <c r="I145" i="1"/>
  <c r="I179" i="1"/>
  <c r="I226" i="1"/>
  <c r="I246" i="1"/>
  <c r="I75" i="1"/>
  <c r="I63" i="1"/>
  <c r="I51" i="1"/>
  <c r="I150" i="1"/>
  <c r="I221" i="1"/>
  <c r="I249" i="1"/>
  <c r="I68" i="1"/>
  <c r="I91" i="1"/>
  <c r="I122" i="1"/>
  <c r="I214" i="1"/>
  <c r="I209" i="1"/>
  <c r="I238" i="1"/>
  <c r="I13" i="1"/>
  <c r="I100" i="1"/>
  <c r="I116" i="1"/>
  <c r="I149" i="1"/>
  <c r="I160" i="1"/>
  <c r="I176" i="1"/>
  <c r="I196" i="1"/>
  <c r="I235" i="1"/>
  <c r="I251" i="1"/>
  <c r="I74" i="1"/>
  <c r="I24" i="1"/>
  <c r="I9" i="1"/>
  <c r="I141" i="1"/>
  <c r="I182" i="1"/>
  <c r="I10" i="1"/>
  <c r="I101" i="1"/>
  <c r="I117" i="1"/>
  <c r="I137" i="1"/>
  <c r="I255" i="1"/>
  <c r="I173" i="1"/>
  <c r="I181" i="1"/>
  <c r="I197" i="1"/>
  <c r="I232" i="1"/>
  <c r="I248" i="1"/>
  <c r="I132" i="1"/>
  <c r="I65" i="1"/>
  <c r="I257" i="1"/>
  <c r="I108" i="1"/>
  <c r="I213" i="1"/>
  <c r="I243" i="1"/>
  <c r="I109" i="1"/>
  <c r="I189" i="1"/>
  <c r="I240" i="1"/>
  <c r="I19" i="1"/>
  <c r="I170" i="1"/>
  <c r="I233" i="1"/>
  <c r="I138" i="1"/>
  <c r="I195" i="1"/>
  <c r="I72" i="1"/>
  <c r="I208" i="1"/>
  <c r="I112" i="1"/>
  <c r="I218" i="1"/>
  <c r="I263" i="1"/>
  <c r="I262" i="1" s="1"/>
  <c r="I247" i="1"/>
  <c r="I201" i="1"/>
  <c r="I26" i="1"/>
  <c r="I121" i="1"/>
  <c r="I193" i="1"/>
  <c r="I148" i="1"/>
  <c r="I258" i="1"/>
  <c r="I118" i="1"/>
  <c r="I158" i="1"/>
  <c r="I186" i="1"/>
  <c r="I198" i="1"/>
  <c r="I48" i="1"/>
  <c r="I107" i="1"/>
  <c r="I256" i="1"/>
  <c r="I254" i="1"/>
  <c r="I230" i="1"/>
  <c r="I250" i="1"/>
  <c r="I71" i="1"/>
  <c r="I25" i="1"/>
  <c r="I90" i="1"/>
  <c r="I220" i="1"/>
  <c r="I190" i="1"/>
  <c r="I207" i="1"/>
  <c r="I22" i="1"/>
  <c r="I99" i="1"/>
  <c r="I154" i="1"/>
  <c r="I163" i="1"/>
  <c r="I183" i="1"/>
  <c r="I59" i="1"/>
  <c r="I88" i="1"/>
  <c r="I104" i="1"/>
  <c r="I126" i="1"/>
  <c r="I212" i="1"/>
  <c r="I164" i="1"/>
  <c r="I180" i="1"/>
  <c r="I184" i="1"/>
  <c r="I260" i="1"/>
  <c r="I239" i="1"/>
  <c r="I152" i="1"/>
  <c r="I70" i="1"/>
  <c r="I20" i="1"/>
  <c r="I98" i="1"/>
  <c r="I210" i="1"/>
  <c r="I194" i="1"/>
  <c r="I89" i="1"/>
  <c r="I105" i="1"/>
  <c r="I130" i="1"/>
  <c r="I153" i="1"/>
  <c r="I161" i="1"/>
  <c r="I177" i="1"/>
  <c r="I185" i="1"/>
  <c r="I236" i="1"/>
  <c r="I252" i="1"/>
  <c r="I77" i="1"/>
  <c r="I23" i="1"/>
  <c r="I115" i="1"/>
  <c r="I21" i="1"/>
  <c r="I162" i="1"/>
  <c r="I128" i="1"/>
  <c r="I129" i="1"/>
  <c r="I191" i="1"/>
  <c r="I92" i="1"/>
  <c r="I199" i="1"/>
  <c r="I168" i="1"/>
  <c r="I227" i="1"/>
  <c r="I66" i="1"/>
  <c r="I166" i="1"/>
  <c r="I93" i="1"/>
  <c r="I216" i="1"/>
  <c r="I165" i="1"/>
  <c r="I224" i="1"/>
  <c r="I73" i="1"/>
  <c r="I204" i="1"/>
  <c r="I167" i="1"/>
  <c r="I124" i="1"/>
  <c r="I114" i="1"/>
  <c r="I241" i="1"/>
  <c r="I111" i="1"/>
  <c r="I259" i="1"/>
  <c r="I96" i="1"/>
  <c r="I133" i="1"/>
  <c r="I172" i="1"/>
  <c r="I231" i="1"/>
  <c r="I41" i="1"/>
  <c r="I178" i="1"/>
  <c r="I113" i="1"/>
  <c r="I169" i="1"/>
  <c r="I228" i="1"/>
  <c r="I69" i="1"/>
  <c r="I15" i="1"/>
  <c r="I125" i="1"/>
  <c r="I225" i="1"/>
  <c r="I144" i="1"/>
  <c r="I31" i="1"/>
  <c r="I8" i="1"/>
  <c r="I159" i="1"/>
  <c r="I187" i="1"/>
  <c r="I234" i="1"/>
  <c r="I140" i="1"/>
  <c r="I67" i="1"/>
  <c r="I102" i="1"/>
  <c r="I229" i="1"/>
  <c r="I103" i="1"/>
  <c r="I171" i="1"/>
  <c r="I27" i="1"/>
  <c r="I142" i="1"/>
  <c r="I188" i="1"/>
  <c r="I136" i="1"/>
  <c r="I110" i="1"/>
  <c r="I237" i="1"/>
  <c r="I146" i="1"/>
  <c r="I200" i="1"/>
  <c r="I215" i="1"/>
  <c r="I94" i="1"/>
  <c r="I76" i="1"/>
  <c r="I242" i="1"/>
  <c r="I44" i="1"/>
  <c r="I174" i="1"/>
  <c r="I14" i="1"/>
  <c r="I175" i="1"/>
  <c r="I192" i="1"/>
  <c r="I120" i="1"/>
  <c r="I134" i="1"/>
  <c r="I97" i="1"/>
  <c r="I206" i="1"/>
  <c r="I217" i="1"/>
  <c r="I244" i="1"/>
  <c r="I50" i="1"/>
  <c r="I54" i="1" l="1"/>
  <c r="I7" i="1"/>
  <c r="I223" i="1"/>
  <c r="I62" i="1"/>
  <c r="I17" i="1"/>
  <c r="I86" i="1"/>
  <c r="I12" i="1"/>
  <c r="F35" i="2"/>
  <c r="L35" i="2" s="1"/>
  <c r="L34" i="2"/>
  <c r="I30" i="1"/>
  <c r="I203" i="1"/>
  <c r="I157" i="1"/>
  <c r="I79" i="1"/>
  <c r="I37" i="1"/>
  <c r="I61" i="1" l="1"/>
  <c r="I29" i="1"/>
  <c r="I85" i="1"/>
  <c r="I265" i="1" l="1"/>
</calcChain>
</file>

<file path=xl/sharedStrings.xml><?xml version="1.0" encoding="utf-8"?>
<sst xmlns="http://schemas.openxmlformats.org/spreadsheetml/2006/main" count="828" uniqueCount="553">
  <si>
    <t>POLICIA MILITAR DO ESTADO DE MINAS GERAIS</t>
  </si>
  <si>
    <t>PLANILHA ORÇAMENTÁRIA</t>
  </si>
  <si>
    <t>OBRA:</t>
  </si>
  <si>
    <t>CONSTRUÇÃO DA SEDE: 19ª RPM DA POLICIA MILITAR DO ESTADO DE MINAS GERAIS</t>
  </si>
  <si>
    <t>DATA: ABRIL/2017</t>
  </si>
  <si>
    <t>BDI:</t>
  </si>
  <si>
    <t>ITEM</t>
  </si>
  <si>
    <t>DESCRIÇÃO</t>
  </si>
  <si>
    <t>UNID.</t>
  </si>
  <si>
    <t>QUANT.</t>
  </si>
  <si>
    <t>PR. UNIT. S/ BDI</t>
  </si>
  <si>
    <t>PR. TOTAL. S/ BDI</t>
  </si>
  <si>
    <t>PR. UNIT. C/ BDI</t>
  </si>
  <si>
    <t>PR. TOTAL C/ BDI</t>
  </si>
  <si>
    <t>PESO (%)</t>
  </si>
  <si>
    <t>1.00</t>
  </si>
  <si>
    <t>SERVIÇOS PRELIMINARES</t>
  </si>
  <si>
    <t>1.01</t>
  </si>
  <si>
    <t>DESPESAS DECORRIDAS DA MOBILIZAÇÃO E DESMOBILIZAÇÃO DE EQUIPAMENTOS E PESSOAL. SEGUIR MEMORIAL DESCRITIVO</t>
  </si>
  <si>
    <t>1.02</t>
  </si>
  <si>
    <t>MONTAGEM DO BARRACÃO DE OBRA COM ESCRITÓRIO, VESTIÁRIO, DEPÓSITO, FERRAMENTARIA E INSTALAÇÃO DE PADRÕES DE ÁGUA E ENERGIA. SEGUIR MEMORIAL DESCRITIVO</t>
  </si>
  <si>
    <t>M²</t>
  </si>
  <si>
    <t>1.03</t>
  </si>
  <si>
    <t>FORNECIMENTO E COLOCAÇÃO DE PLACA DE OBRA EM CHAPA GALVANIZADA (3,00 X 1,50 M) - EM CHAPA GALVANIZADA 0,26 AFIXADAS COM REBITES 540 E PARAFUSOS 3/8, EM STRUTURA METÁLICA VIGA U 2" ENRIJECIDA COM METALON 20 X 20, SUPORTE EM EUCALIPTO AUTOCLAVADO PINTADAS NE FRENTE E NO VERSO COM FUNDO ANTICORROSIVO E TINTA AUTOMOTIVA. (FRENTE: PINTURA AUTOMOTIVA FUNDO AZUL, TEXTO: PLOTTER DE RECORTE PELÍCULA BRANCA E PARTE INFERIOR: APLICAÇÃO DAS MARCAS EM COR CONFORME MANUAL DE IDENTIDADE VISUAL DO GOVERNO DE MINAS</t>
  </si>
  <si>
    <t>2.00</t>
  </si>
  <si>
    <t>REVESTIMENTOS</t>
  </si>
  <si>
    <t>2.01</t>
  </si>
  <si>
    <t>REBOCO PAULISTA INTERNO EM PAREDES, EMPREGO DE ARGAMASSA DE CIMENTO, CAL E AREIA, TRAÇO: 1:2:8 DE BOA QUALIDADE.</t>
  </si>
  <si>
    <t>2.02</t>
  </si>
  <si>
    <t>EMBOÇO INTERNO, EMPREGO DE ARGAMASSA IMPERMEÁVEL, PREPARADO EMPREGANDO-SE ARGAMASSA DE CIMENTO, CAL E AREIA NO TRAÇO 1:2:9, CIMENTO E AREIA NO TRAÇO 1:8 OU ARGAMASSA INDUSTRIALIZADA FABRICADA À BASE DE CIMENTO PORTLAND, MINERAIS PULVERIZADOS, CAL HIDRATADA, AREIA DE QUARTZO TERMOTRATADA E ADITIVOS ESPECIAIS.</t>
  </si>
  <si>
    <t>2.03</t>
  </si>
  <si>
    <t>FORNECIMENTO E INSTALAÇÃO DE REVESTIMENTO CERÂMICO ESMALTADO ATÉ O TETO, PRODUZIDA POR MONOQUEIMA, NA COR BRANCA, LISA, BRILHANTE, COM DIMENSÕES APROX. DE 20X30 A 25X35 CM, CARGA DE RUPTURA&gt;OU=400N, RESISTÊNCIA A PRODUTOS QUÍMICOS CLASSE GA, RESISTÊNCIA A MANCHAS CLASSE 3, QUALIDADE DE SUPERFÍCIE &gt;OU=95 INCLUSIVE REJUNTAMENTO.</t>
  </si>
  <si>
    <t>3.00</t>
  </si>
  <si>
    <t>PISOS</t>
  </si>
  <si>
    <t>3.01</t>
  </si>
  <si>
    <t>EXECUÇÃO DE CAMADA DE REGULARIZAÇÃO E=3CM, COMPOSTO POR CIMENTO COMUM E AREIA MÉDIA, COM TRAÇO VOLUMÉTRICO 1:3 COM IMPERMEABILIZANTE, EMPREGO DE SIKA 1 OU EQUIVALENTE.</t>
  </si>
  <si>
    <t>3.02</t>
  </si>
  <si>
    <t>PISO EM GRANITINA POLIDA, CONSTITUÍDA POR CIMENTO COMUM CONSTITUÍDA POR CIMENTO COMUM E PEDRAS SELECIONADAS E LEVRE DE IMPUREZAS EM SACOS DE 40KG. COMPOSIÇÃO, 85% DE GRANITINA BRANCA, 15% DE GRANITINA PRETA, GRANULOMETRIA 0(ZERO) GROSSO, PASSADAS EM MALHA (3,7X3,7)MM, APLICADO EM PAINÉIS DE 1,00 X 1,00 M, MOLDADOS “IN LOCO'' E DELIMITADOS POR FILETES PLÁSTICOS COM ALTURA DE 25MM E ESPESSURA DE 3MM. ACABAMENTO DUAS DEMÃOS COM CERA EM POLÍMERO ACRÍLICO.</t>
  </si>
  <si>
    <t>3.03</t>
  </si>
  <si>
    <t>PISO EM CERÂMICA PEI 5 NA COR "GRAY", 40 X 40CM OU SUPERIOR, ÍNDICE DE ABSORÇÃO DE ÁGUA INFERIOR A 6%, RESISTÊNCIA DO ESMALTE A MANCHAS CLASSE 4, INCLUSIVE REJUNTE CINZA PLATINA ESPESSURA 5 MM</t>
  </si>
  <si>
    <t>3.04</t>
  </si>
  <si>
    <t>PISO EM GRANITO CINZA CORUMBÁ POLIDO COM RANHURAS ANTIDERRAPANTES NAS EXTREMIDADES DOS DEGRAUS.</t>
  </si>
  <si>
    <t>3.05</t>
  </si>
  <si>
    <t>PISO CIMENTADO NATADO COM ARGAMASSA 1:3, SEM JUNTA E = 2 CM</t>
  </si>
  <si>
    <t>3.06</t>
  </si>
  <si>
    <t>FORNECIMENTO E INSTALAÇÃO DE RODAPÉ COM ALTURA DE 8CM, EM GRANITINA POLIDA, CONSTITUÍDA POR CIMENTO COMUM E PEDRAS SELECIONADAS E LEVRE DE IMPUREZAS EM SACOS DE 40KG. COMPOSIÇÃO, 85% DE GRANITINA BRANCA PARANA, 15% DE GRANITINA PRETA BASALTO, GRANULOMETRIA 0(ZERO) GROSSO PASSADAS EM MALHA (3,7X3,7)MM. ACABAMENTO DUAS DEMÃOS COM CERA EM POLÍMERO ACRÍLICO.</t>
  </si>
  <si>
    <t>ML</t>
  </si>
  <si>
    <t>3.07</t>
  </si>
  <si>
    <t>FORNECIMENTO E INSTALAÇÃO DE SOLEIRA EM GRANITO CINZA CORUMBÁ POLIDO ESP. 20MM. PARA OS SANITÁRIOS DE DEFICIENTE AS SOLEIRAS DEVERÁ SER RAMPADA.</t>
  </si>
  <si>
    <t>3.08</t>
  </si>
  <si>
    <t>RODAPÉ EM GRANITO CINZA CORUMBÁ POLIDO, ALTURA DE 10 CM, ENGASTADO 1CM NA ALVENARIA, CONFORME DETALHE.</t>
  </si>
  <si>
    <t>3.09</t>
  </si>
  <si>
    <t>FORNECIMENTO E INSTALAÇÃO DE GRANITO CINZA CORUMBÁ POLIDO, PARA OS DEGRAUS E ESPELHOS DAS ESCADA  COM BOCEL DE 1,5, CONFORME DETALHE.</t>
  </si>
  <si>
    <t>3.10</t>
  </si>
  <si>
    <t>FORNECIMENTO E INSTALAÇÃO DE PEITORIL EM TODAS AS JANELAS EM GRANITO CINZA CORUMBÁ POLIDO COM PINGADEIRA DE 1 CM CONFORME DETALHE DE PROJETO E TRANSPASSE DE 2CM NA ALVENARIA.</t>
  </si>
  <si>
    <t>4.00</t>
  </si>
  <si>
    <t>ESQUADRIAS</t>
  </si>
  <si>
    <t>4.01</t>
  </si>
  <si>
    <t>ESQUADRIAS DE MADEIRA</t>
  </si>
  <si>
    <t>4.01.01</t>
  </si>
  <si>
    <t>PORTA DE CORRER EM IPÊ CHAMPAGNE ENVERNIZADA COM PINTURA EM VERNIZ ACETINADO MARCO NA ESPESSURA DO JABRE E PORTA 3,5CML, ENVERNIZADO NO MESMO REVESTIMENTO DA PORTA.TRILHO SUPERIOR EM ALUMÍNIO, E PUXADOR MITAL 3010/50A AL/CR OU EQUIVALENTE, FECHADURA TIPO BICO DE PAPAGAIO DE CENTRO 2  CILINDROS E DUAS CHAVES CORPO DE ALUMÍNIO ANODIZADO FOSCO PARAFUSO DE LATÃO MEDINDO 50MM X 100MM E 60MM ENTRE FUROS E CONTRA FECHADURA E  FERRAGENS PARA FIXAÇÃO. . TRÁFEGO MÉDIO, GRAU DE RESISTÊNCIA 2.  VER DETALHE 06 - ELEVAÇÃO P1 80X210.</t>
  </si>
  <si>
    <t>4.01.02</t>
  </si>
  <si>
    <t>PORTA DE ABRIR EM IPÊ CHAMPAGNE ENVERNIZADA COM PINTURA EM  VERNIZ ACETINADO MARCO E ALISAR DE 7CM , ESPESSURA DO JABRE E PORTA 3,5CML, ENVERNIZADO NO MESMO REVESTIMENTO DA PORTA COM FECHADURA E MAÇANETA DE ALAVANCA TRÁFEGO MÉDIO, RESISTÊNCIA À CORROSÃO 2 E SEGURANÇA ALTA, REFERÊNCIA LA FONTE ARCHITECT, 6236, (MAÇANETA 236 EM ZAMAK, ESPELHO 616 EM INOX, ACABAMENTO CROMADO BRILHANTE)  ACABAMENTO CROMADO ACETINADO, FECHADURA TIPO EXTERNA. CONFORME NBR-14913/09 DA ABNT. VER DETALHE 04 - ELEVAÇÃO P2 70X210.</t>
  </si>
  <si>
    <t>4.01.03</t>
  </si>
  <si>
    <t>PORTA DE ABRIR EM IPÊ CHAMPAGNE ENVERNIZADA COM PINTURA EM  VERNIZ ACETINADO MARCO E ALISAR DE 7CM , ESPESSURA DO JABRE E PORTA 3,5CML, ENVERNIZADO NO MESMO REVESTIMENTO DA PORTA COM FECHADURA E MAÇANETA DE ALAVANCA TRÁFEGO MÉDIO, RESISTÊNCIA À CORROSÃO 2 E SEGURANÇA ALTA, REFERÊNCIA  LA FONTE ARCHITECT, 6236, (MAÇANETA 236 EM ZAMAK, ESPELHO 616 EM INOX, ACABAMENTO CROMADO BRILHANTE)  ACABAMENTO CROMADO ACETINADO, FECHADURA TIPO EXTERNA. CONFORME NBR-14913/09 DA ABNT. REVESTIMENTO INFERIRO RESISTENTE A IMPACTOS NA PORTA EM AÇO INOX 409, ESCOVADO, ESPESSURA 0,65 MM.  VER DETALHE 03 - ELEVAÇÃO P3 80X210.</t>
  </si>
  <si>
    <t>4.01.04</t>
  </si>
  <si>
    <t>PORTA DE ABRIR EM IPÊ CHAMPAGNE ENVERNIZADA COM PINTURA EM  VERNIZ ACETINADO MARCO E ALISAR DE 7CM , ESPESSURA DO JABRE E PORTA 3,5CML, ENVERNIZADO NO MESMO REVESTIMENTO DA PORTA COM FECHADURA E MAÇANETA DE ALAVANCA TRÁFEGO MÉDIO, RESISTÊNCIA À CORROSÃO 2 E SEGURANÇA ALTA, REFERÊNCIA LA FONTE ARCHITECT, 6236, (MAÇANETA 236 EM ZAMAK, ESPELHO 616 EM INOX, ACABAMENTO CROMADO BRILHANTE)  ACABAMENTO CROMADO ACETINADO, FECHADURA TIPO EXTERNA. CONFORME NBR-14913/09 DA ABNT. VER DETALHE 04 - ELEVAÇÃO P4 80X210.</t>
  </si>
  <si>
    <t>4.01.05</t>
  </si>
  <si>
    <t>PORTA DE ABRIR REVESTIDA EM IPÊ CHAMPAGNE ACABAMENTO EM VERNIZ ACETINADO MARCO NA E ALISAR DE 7CM, ESPESSURA DO JABRE DA PORTA 3,5CML, ENVERNIZADO NO MESMO REVESTIMENTO DA PORTA PUXADOR EM ALUMÍNIO ANODIZADO FOSCO. FECHADURA DE LINGUA ROLETE IMAB 1550 OU EQUIVALENTE.  ACABAMENTO DO TRILHO EM ALUMÍNIO ANODIZDO FOSCO. TRÁFEGO MÉDIO, GRAU DE RESISTÊNCIA 2GRAU DE SEGURANÇA ALTA, REF. IMAB OU EQUIVALENTE. VER DETALHE 16. P16 110X210</t>
  </si>
  <si>
    <t>4.02</t>
  </si>
  <si>
    <t>ESQUADRIAS METÁLICAS</t>
  </si>
  <si>
    <t>4.02.01</t>
  </si>
  <si>
    <t>PORTA DE ABRIR, EM VENEZ. DE ALUMÍNIO ANODIZADO FOSCO, LINHA SUPREMA. COM MAÇANETA DE ALAVANCA PARA PORTA EXTERNA, LINHA LA FONTE  E FECHADURA 1600, TRÁFEGO MÉDIO, GRAU DE RESISTÊNCIA 2, GRAU DE SEGURANÇA ALTA, REF. IMAB OU EQUIVALENTE. VER DETALHE 09. P8 160X210</t>
  </si>
  <si>
    <t>4.02.02</t>
  </si>
  <si>
    <t>PORTA DE ABRIR EM AÇO CHAPA 14 E CANTONEIRAS COM EXPESSURA DE 1/8", FECHADURA COM MAÇANETA DE ALAVANCA PARA PORTA EXTERNA, LINHA DUNA 1000, TRÁFEGO MÉDIO, GRAU DE RESISTÊNCIA 2, GRAU DE SEGURANÇA ALTA, REF. IMAB OU EQUIVALENTE; E FECHADURAS AUXILIARES STAM MODELO 1001.  P5 80X210. DETALHE 11DE PROJETO.  COM PINTURA AUTOMOTIVA COR CINZA METÁLICO</t>
  </si>
  <si>
    <t>4.02.03</t>
  </si>
  <si>
    <t>PORTA VENEZIANA EM ALUMÍNIO ANODIZADONATURAL FOSCO, LINHA SUPREMA, LIGA 6060-T5, COM DOBRADIÇA , FECHADURA E TARGETA LIVRE/OCUPADO PELO LADO EXTERNO E TRINCO PELO LADO INTERNO, TG0819 EM LATÃO COM ACABAMENTO CROMADO E PERFIL DE FIXAÇÃO DE 80MM  LA FONTE OU EQUIVALENTE. VER DETALHE 09. P9 55X180CM.</t>
  </si>
  <si>
    <t>4.02.04</t>
  </si>
  <si>
    <t>PORTA VENEZIANA EM ALUMÍNIO ANODIZADONATURAL FOSCO, LINHA SUPREMA, LIGA 6060-T5, COM DOBRADIÇA, FECHADURA E TARGETA LIVRE/OCUPADO PELO LADO EXTERNO E TRINCO PELO LADO INTERNO, TG0819 EM LATÃO COM ACABAMENTO CROMADO E PERFIL DE FIXAÇÃO DE 80MM LA FONTE OU EQUIVALENTE. VER DETALHE 10. P10 55X165CM.</t>
  </si>
  <si>
    <t>4.02.05</t>
  </si>
  <si>
    <t>PORTA ABRIR VENEZIANA DE ABRIR EM ALUMÍNIO ANODIZADO FOSCO, LINHA SUPREMA. FECHADURA COM MAÇANETA DE ALAVANCA PARA PORTA EXTERNA, LINHA LA FONTE E FECHADURA 1600, TRÁFEGO MÉDIO, GRAU DE RESISTÊNCIA 2, GRAU DE SEGURANÇA ALTA, REF. IMAB OU EQUIVALENTE. VER DETALHE 15. P15 80X210</t>
  </si>
  <si>
    <t>4.02.06</t>
  </si>
  <si>
    <t>JANELA CORRER, 4 FOLHAS,COM VIDRO INCOLOR LISO EBÁSCULA SUPERIOR, EM ALUMÍNIO ANODIZADO FOSCO, LINHA SUPREMA. VER DETALHE 20 -ELEVAÇÃO J4.</t>
  </si>
  <si>
    <t>4.02.07</t>
  </si>
  <si>
    <t>JANELA MÁXIMO AR COM VIDRO MINIBOREAL EM ALUMÍNIO ANODIZADO FOSCO, LINHA SUPREMA VER DETALHE 17-ELEVAÇÃO J1</t>
  </si>
  <si>
    <t>4.02.08</t>
  </si>
  <si>
    <t>JANELA MÁXIMO AR COM VIDRO MINIBOREAL EM ALUMÍNIO ANODIZADO FOSCO, LINHA SUPREMA VER DETALHE 18- ELEVAÇÃO J2</t>
  </si>
  <si>
    <t>4.02.09</t>
  </si>
  <si>
    <t>JANELA MÁXIMO AR COM VIDRO MINIBOREAL EM ALUMÍNIO ANODIZADO FOSCO, LINHA SUPREMA VER DETALHE 19- ELEVAÇÃO J3</t>
  </si>
  <si>
    <t>4.02.10</t>
  </si>
  <si>
    <t>JANELA MÁXIMO AR COM VIDRO MINIBOREAL EM ALUMÍNIO ANODIZADO FOSCO, LINHA SUPREMA VER DETALHE21- ELEVAÇÃO J5</t>
  </si>
  <si>
    <t>4.02.11</t>
  </si>
  <si>
    <t>JANELA MÁXIMO AR COM VIDRO MINIBOREAL EM ALUMÍNIO ANODIZADO FOSCO, LINHA SUPREMA VER DETALHE 22- ELEVAÇÃO J6</t>
  </si>
  <si>
    <t>4.02.12</t>
  </si>
  <si>
    <t>JANELA MÁXIMO AR COM VIDRO MINIBOREAL EM ALUMÍNIO ANODIZADO FOSCO, LINHA SUPREMA VER DETALHE 23- ELEVAÇÃO J7</t>
  </si>
  <si>
    <t>4.02.13</t>
  </si>
  <si>
    <t>JANELA MÁXIMO AR COM VIDRO MINIBOREAL EM ALUMÍNIO ANODIZADO FOSCO, LINHA SUPREMA VER DETALHE 24- ELEVAÇÃO J8</t>
  </si>
  <si>
    <t>4.02.14</t>
  </si>
  <si>
    <t>JANELA DE ENROLAR COM TRILHO EM PERFIL "U", EMBUTIDO NA ALVENARIA. DOBRADIÇA TIPO CACHIMBO EM FERRO COMUM, 5/8" PARA FIXAÇÃO. CHAPA DE AÇO COM ESPESSURA DE 1,90 MM, ESTRUTURA EM METALON, PERFIL RETANGULAR, BITOLAS 70 X 30 MM, ESPESSURA 1,20 MM E BATENTE DE BORRACHA PARA O PUXADOR DA JANELA NA PARTE SUPERIOR. CANTONEIRA DE ABAS IGUAIS, 1" X 1/8". PROTEÇÃO PARA A LINGUETA DA FECHADURA. FECHADURA AUXILIAR, REFERÊNCIA FECHADURA STAM, LINHA 1001. INCLUSIVE PINTURA EM ESMALTE SINTÉTICO AUTOMOTIVO, COR ALUMÍNIO OPALESCENTE, APLICADA COM PISTOLA DE AR COMPRIMIDO EM TODAS AS PEÇAS METÁLICAS . VER DETALHE 29.</t>
  </si>
  <si>
    <t>4.02.15</t>
  </si>
  <si>
    <t>GRADE EM AÇO CONFECCIONADA EM BARRA VERTICAL EM AÇO 1020, Ø 3/4" E  BARRA CHATA HORIZONTAL EM AÇO 1020, 1" X 1/8"PARA SER COLOCADA DENTRO DO VÃO DA JANELA J8, NA FACE INTERNA DO VÃO . INCLUSIVE PINTURA EM ESMALTE SINTÉTICO AUTOMOTIVO COR ALUMÍNIO OPALESCENTE. VER DETALHE 29.</t>
  </si>
  <si>
    <t>5.00</t>
  </si>
  <si>
    <t>VIDROS</t>
  </si>
  <si>
    <t>5.01</t>
  </si>
  <si>
    <t>ESPELHO ESP.4MM, ACABAMENTO LAPIDADO, DIMENSÕES CONFORME PROJETO ARQUITETÔNICO</t>
  </si>
  <si>
    <t>5.02</t>
  </si>
  <si>
    <t>PORTA DE CORRER EM ESTRUTURA DE ALUMÍNIO VIDRO TEMPERADO 10MM INCOLOR, COM ADESIVO NA ALTURA DO PUXADOR E PUXADOR MITAL 3010/50A AL/CR OU EQUIVALENTE E FECHADURA PARA PORTA DE CORRER IMAB PICO DE PAPAGAIO FA1100 OU EQUIVALENTE. SEGUIR DETALHE  01 - ELEVAÇÃO P6 400X260.</t>
  </si>
  <si>
    <t>5.03</t>
  </si>
  <si>
    <t>PORTA DE ABRIR 2 FOLHAS EM VIDRO TEMPERADO 8MM INCOLOR, COM MOLA HIDRÁULICA DE PISO COM ESPELHO EM AÇO INOX REF. DORMA DTS75V, CONJ. COM FECHADURA 9531 LC E 9510LC AROUCA OU EQUIV., COM ADESIVO NA ALTURA DO PUXADOR. PUXADOR EM ALUMÍNIO ANODIZADO FOSCO, 300 MM ENTRE FUROS, Ø 18 MM.  PUXADOR MITAL 3010/50A AL/CR OU EQUIVALENTE. SEGUIR DETALHE  07 - ELEVAÇÃO P7 150X210.VER DETALHE 08.</t>
  </si>
  <si>
    <t>5.04</t>
  </si>
  <si>
    <t>PORTA DE ABRIR EM VIDRO TEMPERADO 8MM INCOLOR COM MOLA HIDRÁULICA DE PISO COM ESPELHO EM AÇO INOX REF.DORMA DTS75V. COM ADESIVO 3M NA ALTURA DO PUCHADOR. PUXADOR MITAL 3010/50A AL/CR OU EQUIV.  FECHADURA AROUCA 2189L. VER DET. 02. - ELEVAÇÃO P11 100X210</t>
  </si>
  <si>
    <t>5.05</t>
  </si>
  <si>
    <t>VIDRO FIXO TEMPERADO 10MM COR VERDE. VER DETALHE 03 BALCÃO SOF.</t>
  </si>
  <si>
    <t>6.00</t>
  </si>
  <si>
    <t>INSTALAÇÕES HIDRO-SANITÁRIAS</t>
  </si>
  <si>
    <t>6.01</t>
  </si>
  <si>
    <t>ÁGUA FRIA</t>
  </si>
  <si>
    <t>6.01.01</t>
  </si>
  <si>
    <t>FORNECIMENTO E INSTALAÇÃO DE TORNEIRA BOIA, 20MM</t>
  </si>
  <si>
    <t>UN</t>
  </si>
  <si>
    <t>6.01.02</t>
  </si>
  <si>
    <t>FORNECIMENTO E INSTALAÇÃO DE REGISTRO DE GAVETA,  D = 2", BRUTO, DE METAL,INCLUSIVE MATERIAIS DE VEDAÇÃO</t>
  </si>
  <si>
    <t>6.01.03</t>
  </si>
  <si>
    <t>FORNECIMENTO E INSTALAÇÃO DE REGISTRO DE GAVETA,  D = 1 1/2", DE METAL, BRUTO, INCLUSIVE MATERIAIS DE VEDAÇÃO</t>
  </si>
  <si>
    <t>6.01.04</t>
  </si>
  <si>
    <t>FORNECIMENTO E INSTALAÇÃO DE REGISTRO DE GAVETA,  D = 1", BRUTO, DE METAL,INCLUSIVE MATERIAIS DE VEDAÇÃO</t>
  </si>
  <si>
    <t>6.01.05</t>
  </si>
  <si>
    <t>FORNECIMENTO E INSTALAÇÃO DE REGISTRO DE GAVETA,  D = 3/4", BRUTO, DE METAL,INCLUSIVE MATERIAIS DE VEDAÇÃO</t>
  </si>
  <si>
    <t>6.01.06</t>
  </si>
  <si>
    <t>FORNECIMENTO E INSTALAÇÃO DE REGISTRO DE GAVETA,  D = 2 1/2", BRUTO, DE METAL,INCLUSIVE MATERIAIS DE VEDAÇÃO</t>
  </si>
  <si>
    <t>6.01.07</t>
  </si>
  <si>
    <t>FORNECIMENTO E INSTALAÇÃO DE REGISTRO DE GAVETA, D = 1 1/4", BRUTO, DE METAL,INCLUSIVE MATERIAIS DE VEDAÇÃO</t>
  </si>
  <si>
    <t>6.01.08</t>
  </si>
  <si>
    <t>FORNECIMENO E INSTALAÇÃO DE REGISRO DE PRESSÃO, D = 3/4", METÁLICO, COM CANOPLA, INCLUSIVE  MATERIAIS DE VEDAÇÃO</t>
  </si>
  <si>
    <t>6.01.09</t>
  </si>
  <si>
    <t>FORNECIMENTO E INSTALAÇÃO DE TORNEIRA DE METAL DN 1/2" E 3/4"</t>
  </si>
  <si>
    <t>6.01.10</t>
  </si>
  <si>
    <t>VÁLVULA ECONÔMICA, COM REGISTRO INTEGRADO PARA REGULAGEM DA VAZÃO E MANUTENÇÃO. ACABAMENTO CROMADO. DUPLO ACIONAMENTO: 6 LITROS E 3 LITROS. GARANTIA MÍNIMA 10 ANOS. MODELO DE REFERÊNCIA HYDRA DUO 1.1/2 DECA OU EQUIVALENTE INCLUSIVE MATERIAL DE VEDAÇÃO.</t>
  </si>
  <si>
    <t>6.01.11</t>
  </si>
  <si>
    <t>FORNECIMENTO E INSTALAÇÃO DE ADAPTADOR AUTO- AJUSTÁVEL, PVC, PARA CAIXA D'ÁGUA, COM JUNTA DE VEDAÇÃO 75MM X 2 1/2"</t>
  </si>
  <si>
    <t>6.01.12</t>
  </si>
  <si>
    <t>FORNECIMENTO E INSTALAÇÃO DE ADAPTADOR AUTO- AJUSTÁVEL, PVC, PARA CAIXA D'ÁGUA, COM JUNTA DE VEDAÇÃO 50MM X 1 1/ 2"</t>
  </si>
  <si>
    <t>6.01.13</t>
  </si>
  <si>
    <t>FORNECIMENTO E INSTALAÇÃO DE ADAPTADOR AUTO- AJUSTÁVEL, PVC, PARA CAIXA D'ÁGUA, COM JUNTA DE VEDAÇÃO 32MM X 1"</t>
  </si>
  <si>
    <t>6.01.14</t>
  </si>
  <si>
    <t>FORNECIMENTO E INTALAÇÃO DE TORNEIRA PARA JARDIM, DE METAL, D =  1/2"</t>
  </si>
  <si>
    <t>6.01.15</t>
  </si>
  <si>
    <t>CAIXA DE PASSAGEM 30 X 30 X 30CM, EM ALVENARIA DE TIJOLAS COM TAMPA E ARO DE FERRO FUNDIDO</t>
  </si>
  <si>
    <t>PÇ</t>
  </si>
  <si>
    <t>6.02</t>
  </si>
  <si>
    <t>ESGOTO</t>
  </si>
  <si>
    <t>6.02.01</t>
  </si>
  <si>
    <t>CAIXA DE ALVENARIA 60CM X 60CM X 70CM (MÉDIO) COM TAMPA DE CONCRETO, INSPEÇAO/PASSAGEM, INCLUSIVE ESCAVAÇÃO, REATERRO E BOTA-FORA</t>
  </si>
  <si>
    <t>6.02.02</t>
  </si>
  <si>
    <t>CAIXA DE GORDURA 50CM X 60CM X 70CM, EM ALVENARIA DE 1/2 TIJOLO REQUEIMADO, REVESTIDA E IMPEMEABILIZADA, COM TAMPA DE CONCRETO, INCLUSIVE ESCAVAÇÃO, REATERRO E BOTA-FORA</t>
  </si>
  <si>
    <t>6.02.03</t>
  </si>
  <si>
    <t>FORNECIMENTO E ASSENTAMENTO DE RALO SINFONADO DE PVC, CILÍNDRICO 100MM X 40MM COM GRELHA REDONDA</t>
  </si>
  <si>
    <t>6.02.04</t>
  </si>
  <si>
    <t>FORNECIMENTO E ASSENTAMENTO DE TUBO FLEXIVEL EXTENCIVO (SIFÃO), EM PVC, PARA LAVATÓRIO E PIA</t>
  </si>
  <si>
    <t>7.00</t>
  </si>
  <si>
    <t>INSTALAÇÕES ELÉTRICAS</t>
  </si>
  <si>
    <t>7.01</t>
  </si>
  <si>
    <t>MATERIAL ELÉTRICO</t>
  </si>
  <si>
    <t>7.01.01</t>
  </si>
  <si>
    <t>FITA ISOLANTE, 3M, CARACTERÍSTICA: ISOLAMENTO ELÉTRICOS EM GERAL CLASSE 0,6/1KV, ROLO 20M</t>
  </si>
  <si>
    <t>ROLO</t>
  </si>
  <si>
    <t>7.01.02</t>
  </si>
  <si>
    <t>FITA ELÉTRICA DE ALTA TENSÃO 23-LB, MARCA 3M, CARACTERÍSTICA: ISOLAMENTO PRIMÁRIO DE CABOS DE ENERGIA ELÉTRICA, NA CLASSE DE 600V ATÉ 35.000V</t>
  </si>
  <si>
    <t>7.01.03</t>
  </si>
  <si>
    <t>LUMINÁRIA FLUORESCENTE, DE SOBREPOR, 2X28W, CORPO EM CHAPA DE AÇO COM PINTURA ELETROSTÁTICA NA COR BRANCA, REFLETOR EM ALUMÍNIO ANODIZADO DE ALTO RENDIMENTO</t>
  </si>
  <si>
    <t>7.01.04</t>
  </si>
  <si>
    <t>LUMINÁRIA FLUORESCENTE, DE SOBREPOR, 2X14W, CORPO EM CHAPA DE AÇO COM PINTURA ELETROSTÁTICA NA COR BRANCA, REFLETOR EM ALUMÍNIO ANODIZADO DE ALTO RENDIMENTO</t>
  </si>
  <si>
    <t>7.01.05</t>
  </si>
  <si>
    <t>LÂMPADA LED TUBULAR, 28W, TUBO T8, TEMPERATURA DE COR 4000 K +/- 100 K, ÍNDICE DE REPRODUÇÃO DE COR &gt;= 85%, FLUXO LUMINOSO &gt;= 2700 LM</t>
  </si>
  <si>
    <t>7.01.06</t>
  </si>
  <si>
    <t>LÂMPADA LED TUBULAR, 14W, TUBO T8, TEMPERATURA DE COR 4000 K +/- 100 K, ÍNDICE DE REPRODUÇÃO DE COR &gt;= 85%, FLUXO LUMINOSO &gt;= 2700 LM</t>
  </si>
  <si>
    <t>7.01.07</t>
  </si>
  <si>
    <t>TOMADA PADRÃO BRASILEIRO 2P+T 10A-250V, COM PLACA 4X2"</t>
  </si>
  <si>
    <t>7.01.08</t>
  </si>
  <si>
    <t>TOMADA PADRÃO BRASILEIRO 2P+T 20A-250V, COM PLACA 4X2"</t>
  </si>
  <si>
    <t>7.01.09</t>
  </si>
  <si>
    <t>TOMADA PADRÃO BRASILEIRO 2P+T 10A-250V, SEM PLACA</t>
  </si>
  <si>
    <t>7.01.10</t>
  </si>
  <si>
    <t>TOMADA PADRÃO BRASILEIRO 2P+T 20A-250V, SEM PLACA</t>
  </si>
  <si>
    <t>7.01.11</t>
  </si>
  <si>
    <t>PLACA DE DOIS POSTOS PARA TOMADAS, CAIXA 4X4”</t>
  </si>
  <si>
    <t>7.01.12</t>
  </si>
  <si>
    <t>INTERRUPTOR 1 TECLA SIMPLES 10A 250V, COM PLACA 4X2"</t>
  </si>
  <si>
    <t>7.01.13</t>
  </si>
  <si>
    <t>INTERRUPTOR 1 TECLA PARALELO 10A 250V, COM PLACA 4X2"</t>
  </si>
  <si>
    <t>7.01.14</t>
  </si>
  <si>
    <t>INTERRUPTOR 2 TECLA SIMPLES 10A 250V, COM PLACA 4X2"</t>
  </si>
  <si>
    <t>7.01.15</t>
  </si>
  <si>
    <t>INTERRUPTOR 1 TECLA SIMPLES 10A 250V, SEM PLACA</t>
  </si>
  <si>
    <t>7.01.16</t>
  </si>
  <si>
    <t>INTERRUPTOR 1 TECLA PARALEO 10A 250V, SEM PLACA</t>
  </si>
  <si>
    <t>7.01.17</t>
  </si>
  <si>
    <t>PLACA DE DOIS POSTOS PARA INTERRUPTOR, CAIXA 4X4”</t>
  </si>
  <si>
    <t>7.01.18</t>
  </si>
  <si>
    <t>PLACA DE SEIS POSTOS PARA INTERRUPTOR, CAIXA 4X4”</t>
  </si>
  <si>
    <t>7.01.19</t>
  </si>
  <si>
    <t>MODULO CEGO</t>
  </si>
  <si>
    <t>7.01.20</t>
  </si>
  <si>
    <t>CONJUNTO DE INTERRUPTOR UMA TECLA SIMPLES E UMA TOMADA 2P+T 10A, COM PLACA 4X2”</t>
  </si>
  <si>
    <t>7.01.21</t>
  </si>
  <si>
    <t>CONJUNTO DE INTERRUPTOR UMA TECLA SIMPLES E UMA TOMADA 2P+T 20A, COM PLACA 4X2”</t>
  </si>
  <si>
    <t>7.01.22</t>
  </si>
  <si>
    <t>PLACA COM FURO CENTRAL, PARA CAIXA 4X2”</t>
  </si>
  <si>
    <t>7.01.23</t>
  </si>
  <si>
    <t>CAIXA DE PASSAGEM 20X20X8CM (LXLXP) COM TAMPA PARAFUSADA DE EMBUTIR</t>
  </si>
  <si>
    <t>7.01.24</t>
  </si>
  <si>
    <t>TAMPA E ARO DE FERRO FUNDIDO PARA CAIXA DE PASSAGEM TIPO ZB</t>
  </si>
  <si>
    <t>7.01.25</t>
  </si>
  <si>
    <t>CAIXA DE PASSAGEM SUBTERRÂNEA 30X30X40CM (LXLXP) EM ALVENARIA</t>
  </si>
  <si>
    <t>7.01.26</t>
  </si>
  <si>
    <t>TAMPÃO 102MM</t>
  </si>
  <si>
    <t>7.01.27</t>
  </si>
  <si>
    <t>CABEÇOTE 3" ALUMÍNIO</t>
  </si>
  <si>
    <t>7.01.28</t>
  </si>
  <si>
    <t>ARMAÇÃO SECUNDÁRIA DE UM ESTRIBO</t>
  </si>
  <si>
    <t>7.01.29</t>
  </si>
  <si>
    <t>ISOLADOR ROLDANA</t>
  </si>
  <si>
    <t>7.01.30</t>
  </si>
  <si>
    <t>LUVA 3" PVC</t>
  </si>
  <si>
    <t>7.01.31</t>
  </si>
  <si>
    <t>CURVA 3" 90 GRAUS</t>
  </si>
  <si>
    <t>7.01.32</t>
  </si>
  <si>
    <t>BUCHA DE REDUÇÃO 5" PARA 3"</t>
  </si>
  <si>
    <t>7.01.33</t>
  </si>
  <si>
    <t>BUCHA DE REDUÇÃO 2" PARA 3/4"</t>
  </si>
  <si>
    <t>7.01.34</t>
  </si>
  <si>
    <t>ELETRODUTO 3/4" PVC</t>
  </si>
  <si>
    <t>7.01.35</t>
  </si>
  <si>
    <t>TERMINAL DE PRESSÃO 25 MM²</t>
  </si>
  <si>
    <t>7.01.36</t>
  </si>
  <si>
    <t>TERMINAL DE PRESSÃO 95MM²</t>
  </si>
  <si>
    <t>7.01.37</t>
  </si>
  <si>
    <t>CONECTOR DE PRESSÃO BIMETÁLICO 95MM²</t>
  </si>
  <si>
    <t>7.01.38</t>
  </si>
  <si>
    <t>CABO UNIPOLAR ISOLADO 450/750V PRETO 1X95MM² FLEXÍVEL</t>
  </si>
  <si>
    <t>M</t>
  </si>
  <si>
    <t>7.01.39</t>
  </si>
  <si>
    <t>CABO UNIPOLAR ISOLADO 450/750V AZUL 1X95MM² FLEXÍVEL</t>
  </si>
  <si>
    <t>7.01.40</t>
  </si>
  <si>
    <t>CABO UNIPOLAR ISOLADO 450/750V VERDE 1X16MM² RÍGIDO</t>
  </si>
  <si>
    <t>7.01.41</t>
  </si>
  <si>
    <t>CABO UNIPOLAR 0,6/1KV  PRETO 1X95MM² FLEXÍVEL</t>
  </si>
  <si>
    <t>7.01.42</t>
  </si>
  <si>
    <t>CABO UNIPOLAR 0,6/1KV  AZUL 1X95MM² FLEXÍVEL</t>
  </si>
  <si>
    <t>7.01.43</t>
  </si>
  <si>
    <t>CABO UNIPOLAR 0,6/1KV VERDE 1X35MM² FLEXÍVEL</t>
  </si>
  <si>
    <t>7.01.44</t>
  </si>
  <si>
    <t>TAMPA E ARO DE FERRO FUNDIDO 25X25X50 PARA ATERRAMENTO</t>
  </si>
  <si>
    <t>7.01.45</t>
  </si>
  <si>
    <t>CABO UNIPOLAR 0,6/1KV PRETO 1X10MM² FLEXÍVEL</t>
  </si>
  <si>
    <t>7.01.46</t>
  </si>
  <si>
    <t>CABO UNIPOLAR 0,6/1KV VERDE 1X10MM² FLEXÍVEL</t>
  </si>
  <si>
    <t>7.01.47</t>
  </si>
  <si>
    <t>CABO UNIPOLAR 0,6/1KV PRETO 1X16MM² FLEXÍVEL</t>
  </si>
  <si>
    <t>7.01.48</t>
  </si>
  <si>
    <t>CABO UNIPOLAR 0,6/1KV AZUL 1X16MM² FLEXÍVEL</t>
  </si>
  <si>
    <t>7.01.49</t>
  </si>
  <si>
    <t>CABO UNIPOLAR 0,6/1KV VERDE 1X16MM² FLEXÍVEL</t>
  </si>
  <si>
    <t>7.01.50</t>
  </si>
  <si>
    <t>CABO UNIPOLAR 0,6/1KV PRETO 1X25MM² FLEXÍVEL</t>
  </si>
  <si>
    <t>7.01.51</t>
  </si>
  <si>
    <t>CABO UNIPOLAR 0,6/1KV AZUL 1X25MM² FLEXÍVEL</t>
  </si>
  <si>
    <t>7.01.52</t>
  </si>
  <si>
    <t>CABO UNIPOLAR 0,6/1KV PRETO 1X35MM² FLEXÍVEL</t>
  </si>
  <si>
    <t>7.01.53</t>
  </si>
  <si>
    <t>CABO UNIPOLAR 0,6/1KV AZUL 1X35MM² FLEXÍVEL</t>
  </si>
  <si>
    <t>7.01.54</t>
  </si>
  <si>
    <t>CABO UNIPOLAR 0,6/1KV PRETO 1X50MM² FLEXÍVEL</t>
  </si>
  <si>
    <t>7.01.55</t>
  </si>
  <si>
    <t>CABO UNIPOLAR 0,6/1KV AZUL 1X50MM² FLEXÍVEL</t>
  </si>
  <si>
    <t>7.01.56</t>
  </si>
  <si>
    <t>CABO UNIPOLAR 0,6/1KV VERDE 1X25MM² FLEXÍVEL</t>
  </si>
  <si>
    <t>7.01.57</t>
  </si>
  <si>
    <t>CABO UNIPOLAR 0,6/1KV PRETO 1X70MM² FLEXÍVEL</t>
  </si>
  <si>
    <t>7.01.58</t>
  </si>
  <si>
    <t>CABO UNIPOLAR 0,6/1KV AZUL 1X70MM² FLEXÍVEL</t>
  </si>
  <si>
    <t>7.01.59</t>
  </si>
  <si>
    <t>7.01.60</t>
  </si>
  <si>
    <t>CABO ISOLADO 450/750V PRETO 1X2,5MM² FLEXÍVEL</t>
  </si>
  <si>
    <t>7.01.61</t>
  </si>
  <si>
    <t>CABO ISOLADO 450/750V AZUL 1X2,5MM² FLEXÍVEL</t>
  </si>
  <si>
    <t>7.01.62</t>
  </si>
  <si>
    <t>CABO ISOLADO 450/750V BRANCO 1X2,5MM² FLEXÍVEL</t>
  </si>
  <si>
    <t>7.01.63</t>
  </si>
  <si>
    <t>CABO ISOLADO 450/750V VERDE 1X2,5MM² FLEXÍVEL</t>
  </si>
  <si>
    <t>7.01.64</t>
  </si>
  <si>
    <t>CABO ISOLADO 450/750V VERMELHO 1X2,5MM² FLEXÍVEL</t>
  </si>
  <si>
    <t>7.01.65</t>
  </si>
  <si>
    <t>CABO ISOLADO 450/750V PRETO 1X4,0MM² FLEXÍVEL</t>
  </si>
  <si>
    <t>7.01.66</t>
  </si>
  <si>
    <t>CABO ISOLADO 450/750V VERDE 1X4,0MM² FLEXÍVEL</t>
  </si>
  <si>
    <t>7.01.67</t>
  </si>
  <si>
    <t>CABO ISOLADO 450/750V PRETO 1X6,0MM² FLEXÍVEL</t>
  </si>
  <si>
    <t>7.01.68</t>
  </si>
  <si>
    <t>CABO ISOLADO 450/750V VERDE 1X6,0MM² FLEXÍVEL</t>
  </si>
  <si>
    <t>7.01.69</t>
  </si>
  <si>
    <t>CONECTOR DE TORÇÃO PARA CABO 6,0MM² WIRE-GARD</t>
  </si>
  <si>
    <t>7.02</t>
  </si>
  <si>
    <t>MATERIAIS QUADROS DE DISTRIBUIÇÃO</t>
  </si>
  <si>
    <t>7.02.01</t>
  </si>
  <si>
    <t>QUADRO DE DISTRIBUIÇÃO DE CIRCUITOS UNIVERSAL UL PARA 16 DISJUNTORES, PADRÃO UL, CHAVE GERAL, EMBUTIR, COM KIT BARRAMENTO TRIFÁSICO 100A. MONTADO CONFORME APRESENTADO EM PROJETO</t>
  </si>
  <si>
    <t>7.02.02</t>
  </si>
  <si>
    <t>QUADRO DE DISTRIBUIÇÃO DE CIRCUITOS UNIVERSAL UL PARA 24 DISJUNTORES, PADRÃO UL, CHAVE GERAL, EMBUTIR, COM KIT BARRAMENTO TRIFÁSICO 150A. MONTADO CONFORME APRESENTADO EM PROJETO</t>
  </si>
  <si>
    <t>7.02.03</t>
  </si>
  <si>
    <t>QUADRO DE DISTRIBUIÇÃO DE CIRCUITOS UNIVERSAL UL PARA 36 DISJUNTORES, PADRÃO UL, CHAVE GERAL, EMBUTIR, COM KIT BARRAMENTO TRIFÁSICO 150A. MONTADO CONFORME APRESENTADO EM PROJETO</t>
  </si>
  <si>
    <t>7.02.04</t>
  </si>
  <si>
    <t>VARISTOR DE ÓXIDO METÁLICO, TENSÃO DE OPERAÇÃO VRMS 150V, TEMPO DE RESPOSTA &lt; 25 NANOSEGUNDOS, TIPO BLOCO, CORRENTE MÁXIMA DE SURTO IP 40000A (8/20µS), MARCA PHOENIX CONTACT REF.: VAL-MS 120 ST COM BASE E PLUG</t>
  </si>
  <si>
    <t>7.02.05</t>
  </si>
  <si>
    <t>TERMINAL DE COMPRESSÃO 10MM²</t>
  </si>
  <si>
    <t>7.02.06</t>
  </si>
  <si>
    <t>TERMINAL DE COMPRESSÃO 16MM²</t>
  </si>
  <si>
    <t>7.02.07</t>
  </si>
  <si>
    <t>TERMINAL DE COMPRESSÃO 25MM²</t>
  </si>
  <si>
    <t>7.02.08</t>
  </si>
  <si>
    <t>TERMINAL DE COMPRESSÃO 35MM²</t>
  </si>
  <si>
    <t>7.02.09</t>
  </si>
  <si>
    <t>TERMINAL DE COMPRESSÃO 50MM²</t>
  </si>
  <si>
    <t>7.02.10</t>
  </si>
  <si>
    <t>CONECTOR DE PRESSÃO  BIMETÁLICO 35MM²</t>
  </si>
  <si>
    <t>7.02.11</t>
  </si>
  <si>
    <t>CONECTOR DE PRESSÃO  BIMETÁLICO 50MM²</t>
  </si>
  <si>
    <t>7.02.12</t>
  </si>
  <si>
    <t>CONECTOR DE PRESSÃO  BIMETÁLICO 70MM²</t>
  </si>
  <si>
    <t>7.02.13</t>
  </si>
  <si>
    <t>CONECTOR DE PRESSÃO  BIMETÁLICO 95MM²</t>
  </si>
  <si>
    <t>7.02.14</t>
  </si>
  <si>
    <t>TERMINAL TUBOLAR 2,5MM²</t>
  </si>
  <si>
    <t>7.02.15</t>
  </si>
  <si>
    <t>TERMINAL TUBOLAR 4,0MM²</t>
  </si>
  <si>
    <t>7.02.16</t>
  </si>
  <si>
    <t>TERMINAL TUBOLAR 6,0MM²</t>
  </si>
  <si>
    <t>7.02.17</t>
  </si>
  <si>
    <t>TERMINAL TUBOLAR 10MM² DUPLO</t>
  </si>
  <si>
    <t>7.02.18</t>
  </si>
  <si>
    <t>TERMINAL TUBOLAR 16MM²</t>
  </si>
  <si>
    <t>7.02.19</t>
  </si>
  <si>
    <t>TERMINAL TUBOLAR 25MM²</t>
  </si>
  <si>
    <t>7.02.20</t>
  </si>
  <si>
    <t>TERMINAL TUBOLAR 35MM²</t>
  </si>
  <si>
    <t>7.02.21</t>
  </si>
  <si>
    <t>TERMINAL TUBOLAR 50MM²</t>
  </si>
  <si>
    <t>7.02.22</t>
  </si>
  <si>
    <t>TERMINAL SAPATA PARA CABO 95MM2</t>
  </si>
  <si>
    <t>7.02.23</t>
  </si>
  <si>
    <t>TERMINAL SAPATA PARA CABO 50MM2</t>
  </si>
  <si>
    <t>7.02.24</t>
  </si>
  <si>
    <t>TERMINAL SAPATA PARA CABO 35MM2</t>
  </si>
  <si>
    <t>7.02.25</t>
  </si>
  <si>
    <t>TERMINAL SAPATA PARA CABO 25MM2</t>
  </si>
  <si>
    <t>7.02.26</t>
  </si>
  <si>
    <t>TERMINAL SAPATA PARA CABO 16MM2</t>
  </si>
  <si>
    <t>7.02.27</t>
  </si>
  <si>
    <t>DISJUNTOR UNIPOLAR 1X1A, 220V, 5KA CLASSE B</t>
  </si>
  <si>
    <t>7.02.28</t>
  </si>
  <si>
    <t>DISJUNTOR UNIPOLAR 1X10A, 220V, 5KA CLASSE B</t>
  </si>
  <si>
    <t>7.02.29</t>
  </si>
  <si>
    <t>DISJUNTOR UNIPOLAR 1X16A, 220V, 5KA CLASSE C</t>
  </si>
  <si>
    <t>7.02.30</t>
  </si>
  <si>
    <t>DISJUNTOR UNIPOLAR 1X20A, 220V, 5KA CLASSE C</t>
  </si>
  <si>
    <t>7.02.31</t>
  </si>
  <si>
    <t>DISJUNTOR BIPOLAR 2X10A, 220V, 5KA CLASSE B</t>
  </si>
  <si>
    <t>7.02.32</t>
  </si>
  <si>
    <t>DISJUNTOR TRIPOLAR 3X10A, 220V, 5KA CLASSE C</t>
  </si>
  <si>
    <t>7.02.33</t>
  </si>
  <si>
    <t>DISJUNTOR TRIPOLAR 3X16A, 220V, 5KA CLASSE C</t>
  </si>
  <si>
    <t>7.02.34</t>
  </si>
  <si>
    <t>DISJUNTOR TRIPOLAR 3X25A, 220V, 5KA CLASSE C</t>
  </si>
  <si>
    <t>7.02.35</t>
  </si>
  <si>
    <t>DISJUNTOR TRIPOLAR 3X40A, 220V, 5KA CLASSE C</t>
  </si>
  <si>
    <t>7.02.36</t>
  </si>
  <si>
    <t>DISJUNTOR TRIPOLAR 3X63A, 220V, 5KA CLASSE C</t>
  </si>
  <si>
    <t>7.02.37</t>
  </si>
  <si>
    <t>DISJUNTOR UNIPOLAR 1X25A, 220V, 5KA CLASSE C</t>
  </si>
  <si>
    <t>7.02.38</t>
  </si>
  <si>
    <t>7.02.39</t>
  </si>
  <si>
    <t>7.02.40</t>
  </si>
  <si>
    <t>7.02.41</t>
  </si>
  <si>
    <t>BLOCO DIFERENCIAL ACOPLÁVEL, 2X25A 30MA</t>
  </si>
  <si>
    <t>7.02.42</t>
  </si>
  <si>
    <t>BLOCO DIFERENCIAL ACOPLÁVEL, 4X25A 30MA</t>
  </si>
  <si>
    <t>7.02.43</t>
  </si>
  <si>
    <t>BLOCO DIFERENCIAL ACOPLÁVEL, IDR 4X40A 30MA</t>
  </si>
  <si>
    <t>7.02.44</t>
  </si>
  <si>
    <t>BLOCO DIFERENCIAL ACOPLÁVEL, IDR 4X63A 30MA</t>
  </si>
  <si>
    <t>8.00</t>
  </si>
  <si>
    <t>CABEAMENTO ESTRUTURADO</t>
  </si>
  <si>
    <t>8.1</t>
  </si>
  <si>
    <t>CABO VGA, PARA CONECTAR O PC AO PROJETOR FIXADO NO TETO, COM 20M DE EXTENSÃO</t>
  </si>
  <si>
    <t>8.2</t>
  </si>
  <si>
    <t>CABO DE PAR TRANÇADO (CABO UTP) COM QUATRO PARES DE FIO RÍGIDO BITOLA 24 AWG (0,50 MM) E IMPEDÂNCIA 100 OHMS E COMPATIBILIDADE TOTAL COM TIA/EIA 568-A CATEGORIA 6 POWER SUM NEXT</t>
  </si>
  <si>
    <t>8.3</t>
  </si>
  <si>
    <t>PONTO PARA UMA TOMADA RJ45 8P/8C COM ESPELHO, PARA CAIXA DE PVC 2X4”. COMPATIBILIDADE TOTAL COM TIA/EIA 568-A CATEGORIA 6 POWER SUM NEXT.</t>
  </si>
  <si>
    <t>8.4</t>
  </si>
  <si>
    <t>CONJUNTO DE DUAS TOMADAS RJ45 8P/8C COM ESPELHO, PARA CAIXA DE PVC 4X4”. COMPATIBILIDADE TOTAL COM TIA/EIA 568-A CATEGORIA 6 POWER SUM NEXT.</t>
  </si>
  <si>
    <t>8.5</t>
  </si>
  <si>
    <t>CONJUNTO DE DUAS TOMADAS RJ45 8P/8C COM ESPELHO, PARA CAIXA DE PVC 2X4”. COMPATIBILIDADE TOTAL COM TIA/EIA 568-A CATEGORIA 6 POWER SUM NEXT.</t>
  </si>
  <si>
    <t>8.6</t>
  </si>
  <si>
    <t>ESPELHO PARA PISO, EM AÇO CARBONO, COR AÇO ESCOVADO, PARA CAIXA 4X4", EQUIPADO COM 3 CONECTORES FÊMEA RJ45, CATEGORIA 6.</t>
  </si>
  <si>
    <t>CJ</t>
  </si>
  <si>
    <t>8.7</t>
  </si>
  <si>
    <t>CABO DE MANOBRA (PATCH CORD) COM 2,5M DE EXTENSÃO, CONFECCIONADO COM CABO DE PAR TRANÇADO (UTP) EXTRA FLEXÍVEL, CATEGORIA 6, IMPEDÂNCIA DE 100 OHMS, BITOLA 24 AWG COM DOIS PLUGS RJ45 8P/8C MONTADOS NAS EXTREMIDADES, UTILIZADO PARA INTERCONEXÃO DE PAINÉIS E/OU EQUIPAMENTOS. ESPECIFICAÇÕES EM CONFORMIDADE COM TIA/EIA 568-A</t>
  </si>
  <si>
    <t>8.8</t>
  </si>
  <si>
    <t>CABO DE MANOBRA (PATCH CORD) COM 0,5M DE EXTENSÃO, CONFECCIONADO COM CABO DE PAR TRANÇADO (UTP) EXTRA FLEXÍVEL, CATEGORIA 6, IMPEDÂNCIA DE 100 OHMS, BITOLA 24 AWG COM DOIS PLUGS RJ45 8P/8C MONTADOS NAS EXTREMIDADES, UTILIZADO PARA INTERCONEXÃO DE PAINÉIS E/OU EQUIPAMENTOS. ESPECIFICAÇÕES EM CONFORMIDADE COM TIA/EIA 568-A</t>
  </si>
  <si>
    <t>8.9</t>
  </si>
  <si>
    <t>GABINETE FECHADO COMPOSTO DE QUATRO COLUNAS VERTICAIS, COM TETO, BASE, TAMPOS LATERAIS E TRASEIRO REMOVÍVEIS EM CHAPA DE AÇO E PORTA FRONTAL EM ACRÍLICO COM FECHO E CHAVE. UTILIZADO PARA INSTALAÇÃO DE PAINÉIS DE CONEXÃO E EQUIPAMENTOS. PROFUNDIDADE ÚTIL MÍNIMA DE 470 MM; LARGURA COMPATÍVEL COM PADRÃO IEC DE 19 POLEGADAS ( 482,6 MM ); ALTURA ÚTIL NOMINAL DE 36  UA ( UNIDADE DE ALTURA ) E FURAÇÃO PARA FIXAÇÃO DE EQUIPAMENTOS E ACESSÓRIOS ATRAVÉS DE PORCAS “GAIOLA” M5;  MOLDURA BASCULANTE COM DOBRADIÇA NO CASO DE INSTALAÇÃO EM PAREDE. ACABAMENTO EM PINTURA EPÓXI OU SIMILAR NA COR BEGE. BARRA DE TOMADAS TRIPOLARES COM NO MÍNIMO SEIS TOMADAS. COM ANEL PASSA CABOS.</t>
  </si>
  <si>
    <t>8.10</t>
  </si>
  <si>
    <t>ORGANIZADOR DE CABOS HORIZONTAL 1U PARA RACK 19 POLEGADAS</t>
  </si>
  <si>
    <t>8.11</t>
  </si>
  <si>
    <t>CAIXA PARA TELEFONE PADRÃO TELEBRÁS, EMBUTIR COMPACTO, DIMENSÕES 40X40X12CM</t>
  </si>
  <si>
    <t>8.12</t>
  </si>
  <si>
    <t>CAIXA PARA TELEFONE PADRÃO TELEBRÁS, EMBUTIR COMPACTO, DIMENSÕES 60X60X12CM</t>
  </si>
  <si>
    <t>8.13</t>
  </si>
  <si>
    <t>CABO TELEFÔNICO 10 PARES, CASN-50-10</t>
  </si>
  <si>
    <t>8.14</t>
  </si>
  <si>
    <t>CABO DE FIBRA ÓPTICA GELEADO, MONOMODO (SM) COM 04 FIBRAS, USO EXTERNO, DEVERÁ SER VERIFICADO ENLOCO COMO SERÁ A ENTRADA DE DADOS DA UNIDADE. ESTE ITEM DEPENDE DESTA INFORMAÇÃO.</t>
  </si>
  <si>
    <t>8.15</t>
  </si>
  <si>
    <t>CONECTOR RJ45 CAT6</t>
  </si>
  <si>
    <t>8.16</t>
  </si>
  <si>
    <t>TOMADA F PARA ANTENA TV 4X2"</t>
  </si>
  <si>
    <t>8.17</t>
  </si>
  <si>
    <t>CABO COAXIAL RG 59 75Ω</t>
  </si>
  <si>
    <t>8.18</t>
  </si>
  <si>
    <t>ANILHA PARA IDENDIFICAÇÃO DE CABOS 500 UM</t>
  </si>
  <si>
    <t>09.00</t>
  </si>
  <si>
    <t>DIVERSOS</t>
  </si>
  <si>
    <t>09.01</t>
  </si>
  <si>
    <t>FORNECIMENTO E INSTALAÇÃO VASO CONVENCIONAL EM LOUÇA NA COR BRANCA, CONSUMO POR ACIONAMENTO DE DESCARGA MENOR QUE 6 LITROS. MODELO DE REFERÊNCIA BACIA CONVENCIONAL AZÁLEA DA CELITE OU EQUIVALENTE. PARA A VEDAÇÃO DO VASO SANITÁRIO DEVERÁ SER PREVISTO ANEL DE VEDAÇÃO E PARAFUSOS DE FIXAÇÃO, CONFORME MEMORIAL.</t>
  </si>
  <si>
    <t>09.02</t>
  </si>
  <si>
    <t>VASO CONVENCIONAL EM LOUÇA NA COR BRANCA, SEM ABERTURA FRONTAL LINHA VOGUE PLUS CONFORTO DA DECA COD P510 OU EQUIVALENTE PARA A VEDAÇÃO DO VASO SANITÁRIO DEVERÁ SER PREVISTO ANEL DE VEDAÇÃO E PARAFUSOS DE FIXAÇÃO, CONFORME MEMORIAL.</t>
  </si>
  <si>
    <t>09.03</t>
  </si>
  <si>
    <t>MICTÓRIO EM LOUÇA NA COR BRANCA SIFONADO MODELO DE REFERÊNCIA DECA M715 OU EQUIVALENTE.</t>
  </si>
  <si>
    <t>09.04</t>
  </si>
  <si>
    <t>LAVATÓRIO DE CANTO SUPENSO COM MESA, EM LOUÇA BRANCA, COD 04013 CELITE OU EQUIVALENTE</t>
  </si>
  <si>
    <t>09.05</t>
  </si>
  <si>
    <t>TANQUE EM LOUÇA BRANCA, 38 LITROS, TAMANHO G, CELITE OU EQUIVALENTE.</t>
  </si>
  <si>
    <t>09.06</t>
  </si>
  <si>
    <t>CUBA DE EMBUTIR OVAL, EM LOUÇA NA COR BRANCA, DIMENSÕES MÍNIMAS 44X26X19CM(COMP X LARG X PROFUND) , INCLUSIVE VÁLVULA, SIFÃO E LIGAÇÕES CROMADAS</t>
  </si>
  <si>
    <t>09.07</t>
  </si>
  <si>
    <t>LAVATÓRIO COM COLUNA, EM LOUÇA BRANCA, DA DECA OU EQUIVALENTE  INCLUSIVE VÁLVULA, SIFÃO E LIGAÇÕES CROMADAS</t>
  </si>
  <si>
    <t>09.08</t>
  </si>
  <si>
    <t>SABONETEIRA DE EMBUTIR NA ALVENARIA, EM LOUÇA NA COR BRANCA. MODELO DE REFERÊNCIA 72622 CELITE OU EQUIVALENTE. INSTALAR COM ALTURA DE 130CM DO PISO.</t>
  </si>
  <si>
    <t>09.09</t>
  </si>
  <si>
    <t>CUBA EM AÇO INOX AISI 304 COM 0,6MM DE ESPESSURA, DIMENSÕES 34X56X17CM (LARG. X COMP. X PROF). MODELO DE REFERÊNCIA: TRAMONTINA OU EQUIVALENTE.</t>
  </si>
  <si>
    <t>09.10</t>
  </si>
  <si>
    <t>DISPENSER PARA SABONETE LÍQUIDO COM DOSADOR PARA ASSEPSIA DAS MÃOS, EM ABS DE ALTA RESISTÊNCIA E DURABILIDADE, NA COR BRANCA, PARA REFIL DO 800 ML. INSTALAR NA PAREDE COM PARAFUSOS, CONFORME LOCAL INDICADO NO PROJETO.</t>
  </si>
  <si>
    <t>09.11</t>
  </si>
  <si>
    <t>DISPENSER PARA TOALHAS INTERFOLHAS DE 2 OU 3 DOBRAS, EM ABS DE ALTA RESISTÊNCIA E DURABILIDADE, NA COR BRANCA. INSTALAR NA PAREDE, CONFORME INDICADO NO PROJETO.</t>
  </si>
  <si>
    <t>09.12</t>
  </si>
  <si>
    <t>FORNECIMENTO E INSTALAÇÃO DE PAPELEIRA PARA PAPEL HIGIÊNICO DE ROLO DE ATÉ 300 METROS, EM PLÁSTICO ABS, 27,2X28,3X14,0 COR BRANCA EM POLIESTIRENO DE ALTO IMPACTO, FIXAÇÃO COM PARAFUSOS E BUCHAS.</t>
  </si>
  <si>
    <t>09.13</t>
  </si>
  <si>
    <t>CABIDEIRO PARA TOALHA DECA LINHA IZY REF.2060.C37 OU EQUIVALENTE</t>
  </si>
  <si>
    <t>09.14</t>
  </si>
  <si>
    <t>TORNEIRA TEMPORIZADORA, COM ACIONAMENTO HIDROMECÂNICO COM LEVE PRESSÃO MANUAL, AUTOMÁTICA, DE MESA, COM REGULADOR DE VAZÃO, AREJADOR EMBUTIDO, COMPRIMENTO MÍNIMO DO EIXO DO PONTO DE INSTALAÇÃO AO PONTO DE SAÍDA DE ÁGUA MAIOR OU IGUAL A 100MM, ACABAMENTO CROMADO, GARANTIA MÍNIMA 10 ANOS. MODELO DE REFERÊNCIA: TORNEIRA PARA LAVATÓRIO DE MESA, DOCOL PRESSMATIC 110 CHROME.</t>
  </si>
  <si>
    <t>09.15</t>
  </si>
  <si>
    <t>TORNEIRA TEMPORIZADORA, COM ACIONAMENTO HIDROMECÂNICO COM LEVE PRESSÃO NA ALAVANCA, AUTOMÁTICA, DE MESA,  AREJADOR EMBUTIDO, ACABAMENTO CROMADO, GARANTIA MÍNIMA 10 ANOS. MODELO DE REFERÊNCIA: TORNEIRA PARA LAVATÓRIO DE MESA, DOCOL PRESSMATIC BENEFIT.</t>
  </si>
  <si>
    <t>09.16</t>
  </si>
  <si>
    <t>TORNEIRA COM SAÍDA LATERAL, COM ACIONAMENTO PELO SISTEMA DE ALAVANCA, COM TUBO E AREJADORES ARTICULÁVEIS, ACABAMENTO CROMADO, 10 ANOS DE GARANTIA. MODELO DE REFERÊNCIA: TORNEIRA DE BANCADA LINHA PRATIKA DA FABRIMAR.</t>
  </si>
  <si>
    <t>09.17</t>
  </si>
  <si>
    <t>TORNEIRA DE PAREDE PARA TANQUE, 1153 1/2 CHROME DECA STANDARD OU EQUIVALENTE</t>
  </si>
  <si>
    <t>09.18</t>
  </si>
  <si>
    <t>VÁLVULA PARA MICTÓRIO COM ACIONAMENTO AUTOMÁTICO CONSUMO DE 1L POR DESCARGA</t>
  </si>
  <si>
    <t>09.19</t>
  </si>
  <si>
    <t>FORNECIMENTO E INSTALAÇÃO DE ASSENTO EM POLIURETANO EXPANDIDO COM TAMPA EM POLIPROPILENO. PARA VASO SANITÁRIO, COR BRANCO.</t>
  </si>
  <si>
    <t>09.20</t>
  </si>
  <si>
    <t>BARRA DE APOIO EM AÇO INOX PARA PNE L=90CM (VASO SANITÁRIO)</t>
  </si>
  <si>
    <t>09.21</t>
  </si>
  <si>
    <t>BARRA DE APOIO EM AÇO INOX PARA P.N.E. L = 80 CM (LAVATÓRIO)</t>
  </si>
  <si>
    <t>09.22</t>
  </si>
  <si>
    <t>BARRA PARA APOIO P.N.E. L = 40 CM (PORTA)  HORIZONTAL EM AÇO INOXIDÁVEL ∅=1 1/2" (DISTÂNCIA DE 4CM DA PORTA), FIXADO NA PORTA.</t>
  </si>
  <si>
    <t>09.23</t>
  </si>
  <si>
    <t>BRAÇO PARA CHUVEIRO 536-C 1/2" X 35 CM</t>
  </si>
  <si>
    <t>09.24</t>
  </si>
  <si>
    <t>DUCHA HIGIÊNICA COM REGISTRO PARA CONTROLE DE FLUXO DE ÁGUA 1/2" A 65CM DO PISO ACABADO</t>
  </si>
  <si>
    <t>09.25</t>
  </si>
  <si>
    <t>BASE EM COCNRETO DO PLATÔ DAS BANDEIRAS</t>
  </si>
  <si>
    <t>M³</t>
  </si>
  <si>
    <t>09.26</t>
  </si>
  <si>
    <t>FRENTE E LATERAIS APARENTES DO SÓCULO EM GRANITO CINZA CORUMBÁ POLIDO</t>
  </si>
  <si>
    <t>09.27</t>
  </si>
  <si>
    <t>DIVISÓRIA EM GRANITO CINZA CORUMBÁ POLIDO EM TODAS AS FACES APARENTES. ESP.3CM INCLUSIVE FERRAGENS EM LATÃO CROMADO. AS PEÇAS DEVERÃO SER ENGASTADAS 2CM NO PISO E NA ALVENARIA.</t>
  </si>
  <si>
    <t>09.28</t>
  </si>
  <si>
    <t>RODABANCADA EM GRANITO CINZA CORUMBÁ POLIDO, ASSENTADO ENGASTADO 1CM NA ALVENARIA, ALTURA CONFORME PROJETO ARQUITETÔNICO. VER DETALHE DE PROJETO.</t>
  </si>
  <si>
    <t>TESTEIRA EM GRANITO CINZA CORUMBÁ POLIDO</t>
  </si>
  <si>
    <t>09.30</t>
  </si>
  <si>
    <t>BANCADA EM GRANITO CINZA CORUMBÁ POLIDO, DIMENSÕES CONFORME PROJETO ARQUITETÔNICO. COLOCAR SOB O TAMPO, SUPORTE METÁLICO PARA SUSTENTAÇÃO, CHUMBADO NA PAREDE. VER DETALHE DE PROJETOS.</t>
  </si>
  <si>
    <t>09.31</t>
  </si>
  <si>
    <t>BALCÃO EM GRANITO PARA COZINHA</t>
  </si>
  <si>
    <t>09.32</t>
  </si>
  <si>
    <t>BALCÃO EM GRANITO DE PASSAR FERRO</t>
  </si>
  <si>
    <t>09.33</t>
  </si>
  <si>
    <t>BALCÃO EM GRANITO DA SOFI</t>
  </si>
  <si>
    <t>09.34</t>
  </si>
  <si>
    <t>GRANITO PARA CAIXA DE ÁREIA</t>
  </si>
  <si>
    <t>09.35</t>
  </si>
  <si>
    <t>BALCÃO EM GRANITO CINZA CORUMBÁ, TAMPO REVESTIDO COM LENÇOL DE BORRACHA TIPO GRÃO DE ARROZ, COR PRETA, ESPESSURA 3 MM. ACABAMENTOS LATERAIS EM CANTONEIRA DE BORRACHA PARA ESCADAS.</t>
  </si>
  <si>
    <t>09.36</t>
  </si>
  <si>
    <t>FURAÇÃO E COLAGEM DE BOJO EM BANCADA DE GRANITO</t>
  </si>
  <si>
    <t>09.37</t>
  </si>
  <si>
    <t>QUADRO DE AVISO COMPLETO, COM PORTA DE VIDRO EM LAMINADO MELAMÍNICO BRANCO COM BORDA E ACABAMENTO EM ALUMÍNIO NATURAL  180 X 100 X 8 CM CONFORME PROJETO.</t>
  </si>
  <si>
    <t>10.00</t>
  </si>
  <si>
    <t>LIMPEZA</t>
  </si>
  <si>
    <t>10.01</t>
  </si>
  <si>
    <t>LIMPEZA GERAL DE OBRA</t>
  </si>
  <si>
    <t>TOTAL DA OBRA</t>
  </si>
  <si>
    <t>As marcas dos produtos apresentados na planilha são referenciadas em especificação de qualidade delimitadas pela PMMG. O uso de materiais equivalentes poderá ser autorizada pelo fiscal, após a apresentação de laudo técnico do fabricante, contendo os aspectos que permitam a comprovação da qualidade.</t>
  </si>
  <si>
    <t>Para melhor execução do serviço a empresa deverá seguir rigorosamente Projetos, Planilha e Memorial Descritivo.</t>
  </si>
  <si>
    <t>Preços Unitários tendo como referência Planilhas do SETOP e SINAPI.</t>
  </si>
  <si>
    <t>________________________________________________________</t>
  </si>
  <si>
    <t>PAULO SÉRGIO OTONI FERNANDES, TEN PM  - ENG. CIVIL CREA/MG: 75.828/D</t>
  </si>
  <si>
    <t>ÁREA CONSTRUIDA</t>
  </si>
  <si>
    <t>R$/M²</t>
  </si>
  <si>
    <t>ÁREA TOTAL</t>
  </si>
  <si>
    <t>CRONOGRAMA FISICO FINANCEIRO</t>
  </si>
  <si>
    <t>VALORES</t>
  </si>
  <si>
    <t>1º MÊS</t>
  </si>
  <si>
    <t>2º MÊS</t>
  </si>
  <si>
    <t>3ºMES</t>
  </si>
  <si>
    <t>4ºMES</t>
  </si>
  <si>
    <t>5ºMES</t>
  </si>
  <si>
    <t>6ºMES</t>
  </si>
  <si>
    <t>PREÇO TOTAL</t>
  </si>
  <si>
    <t>9.00</t>
  </si>
  <si>
    <t>TOTAL DOS SERVIÇOS</t>
  </si>
  <si>
    <t>______________________________________________________________</t>
  </si>
  <si>
    <t>ENG. CIVIL PAULO SÉRGIO OTONI FERNANDES - CREA/MG: 75.828/D</t>
  </si>
  <si>
    <t>Acórdão 2622/2013</t>
  </si>
  <si>
    <t>CALCULO DO BDI -CONSTRUÇÃO DE EDIFÍCIOS</t>
  </si>
  <si>
    <t>Construção da sede: 19ª RPM da Polícia Militar de Minas Gerais</t>
  </si>
  <si>
    <t>Parâmetros para cálculo do BDI</t>
  </si>
  <si>
    <t>Itens Admissíveis</t>
  </si>
  <si>
    <t>Intervalos admissíveis sem justificativa</t>
  </si>
  <si>
    <t>Índices adotados</t>
  </si>
  <si>
    <t>Administração Central (AC)</t>
  </si>
  <si>
    <t>De</t>
  </si>
  <si>
    <t>até</t>
  </si>
  <si>
    <t>Seguro e Garantia (S+G)</t>
  </si>
  <si>
    <t>Risco (R)</t>
  </si>
  <si>
    <t>Despesas financeiras (DF)</t>
  </si>
  <si>
    <t>Lucro (L)</t>
  </si>
  <si>
    <t>Tributos (T)</t>
  </si>
  <si>
    <t>INSS desoneração (E)</t>
  </si>
  <si>
    <t>ou</t>
  </si>
  <si>
    <t>Controle</t>
  </si>
  <si>
    <t>ok</t>
  </si>
  <si>
    <t>BDI CALCULADO ----&gt;</t>
  </si>
  <si>
    <t>BDI = (1+AC+S+R+G)*(1+DF)*(1+L)/(1-(T+E))</t>
  </si>
  <si>
    <t>Paulo Sérgio Otoni Fernandes, Ten PM</t>
  </si>
  <si>
    <t>Eng. Civil – CREA 75.828/D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</si>
</sst>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_-;_-@_-"/>
    <numFmt numFmtId="165" formatCode="_(* #,##0_);_(* \(#,##0\);_(* \-??_);_(@_)"/>
    <numFmt numFmtId="166" formatCode="_(* #,##0.00_);_(* \(#,##0.00\);_(* \-??_);_(@_)"/>
    <numFmt numFmtId="167" formatCode="_-&quot;R$ &quot;* #,##0.00_-;&quot;-R$ &quot;* #,##0.00_-;_-&quot;R$ &quot;* \-??_-;_-@_-"/>
    <numFmt numFmtId="168" formatCode="0.0"/>
    <numFmt numFmtId="169" formatCode="0.0%"/>
    <numFmt numFmtId="170" formatCode="[$R$-416]\ #,##0.00;[Red]\-[$R$-416]\ #,##0.00"/>
  </numFmts>
  <fonts count="20" x14ac:knownFonts="1">
    <font>
      <sz val="10"/>
      <name val="Arial"/>
      <family val="2"/>
      <charset val="1"/>
    </font>
    <font>
      <b/>
      <sz val="14"/>
      <name val="Times New Roman"/>
      <family val="1"/>
      <charset val="1"/>
    </font>
    <font>
      <sz val="12"/>
      <name val="Times New Roman"/>
      <family val="1"/>
      <charset val="1"/>
    </font>
    <font>
      <b/>
      <sz val="13"/>
      <name val="Times New Roman"/>
      <family val="1"/>
      <charset val="1"/>
    </font>
    <font>
      <b/>
      <sz val="11"/>
      <name val="Times New Roman"/>
      <family val="1"/>
      <charset val="1"/>
    </font>
    <font>
      <sz val="11"/>
      <name val="Times New Roman"/>
      <family val="1"/>
      <charset val="1"/>
    </font>
    <font>
      <b/>
      <sz val="10"/>
      <name val="Times New Roman"/>
      <family val="1"/>
      <charset val="1"/>
    </font>
    <font>
      <b/>
      <sz val="8"/>
      <name val="Times New Roman"/>
      <family val="1"/>
      <charset val="1"/>
    </font>
    <font>
      <sz val="10"/>
      <name val="Times New Roman"/>
      <family val="1"/>
      <charset val="1"/>
    </font>
    <font>
      <sz val="8"/>
      <name val="Times New Roman"/>
      <family val="1"/>
      <charset val="1"/>
    </font>
    <font>
      <sz val="8"/>
      <color rgb="FF005BAB"/>
      <name val="Arial"/>
      <family val="2"/>
      <charset val="1"/>
    </font>
    <font>
      <sz val="8"/>
      <color rgb="FF000000"/>
      <name val="Times New Roman"/>
      <family val="1"/>
      <charset val="1"/>
    </font>
    <font>
      <b/>
      <sz val="8"/>
      <color rgb="FF000000"/>
      <name val="Times New Roman"/>
      <family val="1"/>
      <charset val="1"/>
    </font>
    <font>
      <sz val="10"/>
      <color rgb="FF000000"/>
      <name val="Arial"/>
      <family val="2"/>
      <charset val="1"/>
    </font>
    <font>
      <sz val="12"/>
      <name val="Arial"/>
      <family val="2"/>
      <charset val="1"/>
    </font>
    <font>
      <b/>
      <sz val="8"/>
      <name val="Arial"/>
      <family val="2"/>
      <charset val="1"/>
    </font>
    <font>
      <sz val="8"/>
      <name val="Arial"/>
      <family val="2"/>
      <charset val="1"/>
    </font>
    <font>
      <b/>
      <sz val="8"/>
      <color rgb="FF000000"/>
      <name val="Arial"/>
      <family val="2"/>
      <charset val="1"/>
    </font>
    <font>
      <sz val="9"/>
      <name val="Arial"/>
      <family val="2"/>
      <charset val="1"/>
    </font>
    <font>
      <sz val="10"/>
      <name val="Arial"/>
      <family val="2"/>
      <charset val="1"/>
    </font>
  </fonts>
  <fills count="8">
    <fill>
      <patternFill patternType="none"/>
    </fill>
    <fill>
      <patternFill patternType="gray125"/>
    </fill>
    <fill>
      <patternFill patternType="solid">
        <fgColor rgb="FFFFFFFF"/>
        <bgColor rgb="FFFFFFCC"/>
      </patternFill>
    </fill>
    <fill>
      <patternFill patternType="solid">
        <fgColor rgb="FF000033"/>
        <bgColor rgb="FF000000"/>
      </patternFill>
    </fill>
    <fill>
      <patternFill patternType="solid">
        <fgColor rgb="FFCCFFCC"/>
        <bgColor rgb="FFCCFFFF"/>
      </patternFill>
    </fill>
    <fill>
      <patternFill patternType="solid">
        <fgColor rgb="FF999999"/>
        <bgColor rgb="FF808080"/>
      </patternFill>
    </fill>
    <fill>
      <patternFill patternType="solid">
        <fgColor rgb="FFFFFF99"/>
        <bgColor rgb="FFFFFFCC"/>
      </patternFill>
    </fill>
    <fill>
      <patternFill patternType="solid">
        <fgColor rgb="FF99FFFF"/>
        <bgColor rgb="FFCCFFFF"/>
      </patternFill>
    </fill>
  </fills>
  <borders count="33">
    <border>
      <left/>
      <right/>
      <top/>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top/>
      <bottom style="thin">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s>
  <cellStyleXfs count="4">
    <xf numFmtId="0" fontId="0" fillId="0" borderId="0"/>
    <xf numFmtId="164" fontId="19" fillId="0" borderId="0"/>
    <xf numFmtId="167" fontId="19" fillId="0" borderId="0"/>
    <xf numFmtId="0" fontId="18" fillId="0" borderId="0"/>
  </cellStyleXfs>
  <cellXfs count="149">
    <xf numFmtId="0" fontId="0" fillId="0" borderId="0" xfId="0"/>
    <xf numFmtId="0" fontId="2" fillId="2" borderId="2" xfId="0" applyFont="1" applyFill="1" applyBorder="1" applyAlignment="1">
      <alignment vertical="center"/>
    </xf>
    <xf numFmtId="0" fontId="2" fillId="0" borderId="0" xfId="0" applyFont="1" applyBorder="1" applyAlignment="1">
      <alignment vertical="center"/>
    </xf>
    <xf numFmtId="0" fontId="2" fillId="2" borderId="0" xfId="0" applyFont="1" applyFill="1" applyBorder="1" applyAlignment="1">
      <alignment vertical="center"/>
    </xf>
    <xf numFmtId="0" fontId="2" fillId="2" borderId="3" xfId="0" applyFont="1" applyFill="1" applyBorder="1"/>
    <xf numFmtId="0" fontId="4" fillId="2" borderId="4" xfId="0" applyFont="1" applyFill="1" applyBorder="1" applyAlignment="1">
      <alignment horizontal="center" vertical="center"/>
    </xf>
    <xf numFmtId="0" fontId="4" fillId="2" borderId="4" xfId="0" applyFont="1" applyFill="1" applyBorder="1" applyAlignment="1">
      <alignment horizontal="right" vertical="center"/>
    </xf>
    <xf numFmtId="10" fontId="4" fillId="2" borderId="4" xfId="0" applyNumberFormat="1" applyFont="1" applyFill="1" applyBorder="1" applyAlignment="1">
      <alignment horizontal="left" vertical="center"/>
    </xf>
    <xf numFmtId="0" fontId="5" fillId="2" borderId="4" xfId="0" applyFont="1" applyFill="1" applyBorder="1"/>
    <xf numFmtId="0" fontId="6" fillId="2" borderId="4" xfId="0" applyFont="1" applyFill="1" applyBorder="1" applyAlignment="1">
      <alignment horizontal="center" vertical="center"/>
    </xf>
    <xf numFmtId="0" fontId="6" fillId="0" borderId="4" xfId="0" applyFont="1" applyBorder="1" applyAlignment="1">
      <alignment horizontal="center" vertical="center"/>
    </xf>
    <xf numFmtId="0" fontId="6" fillId="2" borderId="4" xfId="0" applyFont="1" applyFill="1" applyBorder="1" applyAlignment="1">
      <alignment horizontal="center" vertical="center" wrapText="1"/>
    </xf>
    <xf numFmtId="10" fontId="0" fillId="0" borderId="0" xfId="0" applyNumberFormat="1"/>
    <xf numFmtId="0" fontId="7" fillId="0" borderId="4" xfId="0" applyFont="1" applyBorder="1" applyAlignment="1">
      <alignment vertical="distributed" wrapText="1"/>
    </xf>
    <xf numFmtId="4" fontId="7" fillId="2" borderId="4"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9" fillId="0" borderId="4" xfId="0" applyFont="1" applyBorder="1" applyAlignment="1">
      <alignment vertical="center" wrapText="1"/>
    </xf>
    <xf numFmtId="4" fontId="9" fillId="0" borderId="4" xfId="0" applyNumberFormat="1" applyFont="1" applyBorder="1" applyAlignment="1">
      <alignment horizontal="center" vertical="center"/>
    </xf>
    <xf numFmtId="0" fontId="9"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xf>
    <xf numFmtId="0" fontId="9" fillId="0" borderId="4" xfId="0" applyFont="1" applyBorder="1" applyAlignment="1">
      <alignment horizontal="justify" vertical="center" wrapText="1"/>
    </xf>
    <xf numFmtId="0" fontId="7" fillId="2" borderId="4" xfId="0" applyFont="1" applyFill="1" applyBorder="1" applyAlignment="1">
      <alignment horizontal="center" vertical="center"/>
    </xf>
    <xf numFmtId="2" fontId="9" fillId="2" borderId="4"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0" borderId="4" xfId="0" applyFont="1" applyBorder="1" applyAlignment="1">
      <alignment vertical="distributed" wrapText="1"/>
    </xf>
    <xf numFmtId="0" fontId="10" fillId="0" borderId="0" xfId="0" applyFont="1"/>
    <xf numFmtId="2" fontId="9" fillId="0" borderId="4" xfId="0" applyNumberFormat="1" applyFont="1" applyBorder="1" applyAlignment="1">
      <alignment horizontal="center" vertical="center"/>
    </xf>
    <xf numFmtId="0" fontId="0" fillId="2" borderId="0" xfId="0" applyFill="1" applyBorder="1"/>
    <xf numFmtId="0" fontId="9" fillId="0" borderId="0" xfId="0" applyFont="1"/>
    <xf numFmtId="0" fontId="11" fillId="0" borderId="4" xfId="0" applyFont="1" applyBorder="1" applyAlignment="1">
      <alignment vertical="distributed" wrapText="1"/>
    </xf>
    <xf numFmtId="0" fontId="11" fillId="0" borderId="0" xfId="0" applyFont="1"/>
    <xf numFmtId="4" fontId="9" fillId="0" borderId="5" xfId="0" applyNumberFormat="1" applyFont="1" applyBorder="1" applyAlignment="1">
      <alignment horizontal="center" vertical="center"/>
    </xf>
    <xf numFmtId="0" fontId="9" fillId="2" borderId="4" xfId="0" applyFont="1" applyFill="1" applyBorder="1" applyAlignment="1">
      <alignment horizontal="center"/>
    </xf>
    <xf numFmtId="0" fontId="8" fillId="0" borderId="0" xfId="0" applyFont="1"/>
    <xf numFmtId="0" fontId="12" fillId="0" borderId="4" xfId="0" applyFont="1" applyBorder="1" applyAlignment="1">
      <alignment vertical="distributed" wrapText="1"/>
    </xf>
    <xf numFmtId="1" fontId="9" fillId="0" borderId="4" xfId="0" applyNumberFormat="1" applyFont="1" applyBorder="1" applyAlignment="1">
      <alignment horizontal="center" vertical="center"/>
    </xf>
    <xf numFmtId="165" fontId="9" fillId="0" borderId="5" xfId="1" applyNumberFormat="1" applyFont="1" applyBorder="1" applyAlignment="1" applyProtection="1">
      <alignment horizontal="right" vertical="center"/>
    </xf>
    <xf numFmtId="2" fontId="9" fillId="0" borderId="4" xfId="0" applyNumberFormat="1" applyFont="1" applyBorder="1" applyAlignment="1">
      <alignment horizontal="right" vertical="center"/>
    </xf>
    <xf numFmtId="0" fontId="11" fillId="2" borderId="4" xfId="0" applyFont="1" applyFill="1" applyBorder="1" applyAlignment="1">
      <alignment horizontal="center" vertical="center"/>
    </xf>
    <xf numFmtId="0" fontId="11" fillId="2" borderId="4" xfId="0" applyFont="1" applyFill="1" applyBorder="1" applyAlignment="1">
      <alignment horizontal="center"/>
    </xf>
    <xf numFmtId="4" fontId="11" fillId="0" borderId="5" xfId="0" applyNumberFormat="1" applyFont="1" applyBorder="1" applyAlignment="1">
      <alignment horizontal="center" vertical="center"/>
    </xf>
    <xf numFmtId="4" fontId="11" fillId="0" borderId="4" xfId="0" applyNumberFormat="1" applyFont="1" applyBorder="1" applyAlignment="1">
      <alignment horizontal="center" vertical="center"/>
    </xf>
    <xf numFmtId="4" fontId="11" fillId="2" borderId="4" xfId="0" applyNumberFormat="1" applyFont="1" applyFill="1" applyBorder="1" applyAlignment="1">
      <alignment horizontal="center" vertical="center"/>
    </xf>
    <xf numFmtId="0" fontId="13" fillId="0" borderId="0" xfId="0" applyFont="1"/>
    <xf numFmtId="0" fontId="0" fillId="0" borderId="0" xfId="0" applyAlignment="1">
      <alignment vertical="distributed" wrapText="1"/>
    </xf>
    <xf numFmtId="0" fontId="9" fillId="0" borderId="4" xfId="0" applyFont="1" applyBorder="1" applyAlignment="1">
      <alignment horizontal="center"/>
    </xf>
    <xf numFmtId="165" fontId="9" fillId="0" borderId="5" xfId="1" applyNumberFormat="1" applyFont="1" applyBorder="1" applyAlignment="1" applyProtection="1">
      <alignment vertical="center"/>
    </xf>
    <xf numFmtId="0" fontId="9" fillId="0" borderId="4" xfId="0" applyFont="1" applyBorder="1"/>
    <xf numFmtId="166" fontId="9" fillId="0" borderId="5" xfId="1" applyNumberFormat="1" applyFont="1" applyBorder="1" applyAlignment="1" applyProtection="1">
      <alignment horizontal="right" vertical="center"/>
    </xf>
    <xf numFmtId="166" fontId="9" fillId="0" borderId="4" xfId="1" applyNumberFormat="1" applyFont="1" applyBorder="1" applyAlignment="1" applyProtection="1">
      <alignment horizontal="right" vertical="center"/>
    </xf>
    <xf numFmtId="4" fontId="9" fillId="2" borderId="4" xfId="0" applyNumberFormat="1" applyFont="1" applyFill="1" applyBorder="1" applyAlignment="1">
      <alignment horizontal="center"/>
    </xf>
    <xf numFmtId="0" fontId="9" fillId="2" borderId="4" xfId="0" applyFont="1" applyFill="1" applyBorder="1" applyAlignment="1">
      <alignment vertical="center"/>
    </xf>
    <xf numFmtId="167" fontId="7" fillId="2" borderId="4" xfId="2" applyFont="1" applyFill="1" applyBorder="1" applyAlignment="1" applyProtection="1">
      <alignment horizontal="center" vertical="center"/>
    </xf>
    <xf numFmtId="2" fontId="7" fillId="2" borderId="4" xfId="2" applyNumberFormat="1" applyFont="1" applyFill="1" applyBorder="1" applyAlignment="1" applyProtection="1">
      <alignment horizontal="center" vertical="center"/>
    </xf>
    <xf numFmtId="0" fontId="8" fillId="2" borderId="2" xfId="0" applyFont="1" applyFill="1" applyBorder="1"/>
    <xf numFmtId="0" fontId="8" fillId="0" borderId="0" xfId="0" applyFont="1" applyBorder="1"/>
    <xf numFmtId="0" fontId="8" fillId="2" borderId="0" xfId="0" applyFont="1" applyFill="1" applyBorder="1" applyAlignment="1">
      <alignment horizontal="center"/>
    </xf>
    <xf numFmtId="0" fontId="8" fillId="2" borderId="3" xfId="0" applyFont="1" applyFill="1" applyBorder="1" applyAlignment="1">
      <alignment horizontal="center"/>
    </xf>
    <xf numFmtId="0" fontId="2" fillId="2" borderId="2" xfId="0" applyFont="1" applyFill="1" applyBorder="1"/>
    <xf numFmtId="0" fontId="2" fillId="0" borderId="0" xfId="0" applyFont="1" applyBorder="1"/>
    <xf numFmtId="0" fontId="2" fillId="2" borderId="0" xfId="0" applyFont="1" applyFill="1" applyBorder="1" applyAlignment="1">
      <alignment horizontal="center"/>
    </xf>
    <xf numFmtId="0" fontId="14" fillId="2" borderId="3" xfId="0" applyFont="1" applyFill="1" applyBorder="1" applyAlignment="1">
      <alignment horizontal="center"/>
    </xf>
    <xf numFmtId="0" fontId="8" fillId="2" borderId="0" xfId="0" applyFont="1" applyFill="1"/>
    <xf numFmtId="0" fontId="8" fillId="2" borderId="0" xfId="0" applyFont="1" applyFill="1" applyAlignment="1">
      <alignment horizontal="center"/>
    </xf>
    <xf numFmtId="164" fontId="8" fillId="2" borderId="0" xfId="0" applyNumberFormat="1" applyFont="1" applyFill="1" applyAlignment="1">
      <alignment horizontal="center"/>
    </xf>
    <xf numFmtId="0" fontId="0" fillId="2" borderId="0" xfId="0" applyFill="1" applyAlignment="1">
      <alignment horizontal="center"/>
    </xf>
    <xf numFmtId="168" fontId="8" fillId="2" borderId="0" xfId="0" applyNumberFormat="1" applyFont="1" applyFill="1" applyAlignment="1">
      <alignment horizontal="center"/>
    </xf>
    <xf numFmtId="164" fontId="8" fillId="2" borderId="0" xfId="0" applyNumberFormat="1" applyFont="1" applyFill="1"/>
    <xf numFmtId="0" fontId="16" fillId="0" borderId="0" xfId="0" applyFont="1"/>
    <xf numFmtId="0" fontId="15" fillId="0" borderId="10" xfId="0" applyFont="1" applyBorder="1" applyAlignment="1">
      <alignment vertical="center"/>
    </xf>
    <xf numFmtId="0" fontId="15" fillId="0" borderId="12" xfId="0" applyFont="1" applyBorder="1" applyAlignment="1">
      <alignment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15" fillId="0" borderId="15" xfId="0" applyNumberFormat="1" applyFont="1" applyBorder="1" applyAlignment="1">
      <alignment horizontal="center" vertical="center"/>
    </xf>
    <xf numFmtId="9" fontId="16" fillId="0" borderId="16" xfId="0" applyNumberFormat="1" applyFont="1" applyBorder="1" applyAlignment="1">
      <alignment horizontal="center" vertical="center"/>
    </xf>
    <xf numFmtId="169" fontId="16" fillId="0" borderId="13" xfId="0" applyNumberFormat="1" applyFont="1" applyBorder="1" applyAlignment="1">
      <alignment horizontal="center" vertical="center"/>
    </xf>
    <xf numFmtId="9" fontId="15" fillId="0" borderId="17" xfId="0" applyNumberFormat="1"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4" fontId="16" fillId="0" borderId="16" xfId="0" applyNumberFormat="1" applyFont="1" applyBorder="1" applyAlignment="1">
      <alignment horizontal="center" vertical="center"/>
    </xf>
    <xf numFmtId="4" fontId="16" fillId="0" borderId="13" xfId="0" applyNumberFormat="1" applyFont="1" applyBorder="1" applyAlignment="1">
      <alignment horizontal="center" vertical="center"/>
    </xf>
    <xf numFmtId="170" fontId="15" fillId="0" borderId="17" xfId="0" applyNumberFormat="1" applyFont="1" applyBorder="1" applyAlignment="1">
      <alignment horizontal="center" vertical="center"/>
    </xf>
    <xf numFmtId="0" fontId="15" fillId="0" borderId="20" xfId="0" applyFont="1" applyBorder="1" applyAlignment="1">
      <alignment horizontal="left" vertical="distributed" wrapText="1"/>
    </xf>
    <xf numFmtId="9" fontId="16" fillId="0" borderId="13" xfId="0" applyNumberFormat="1"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10" fontId="16" fillId="0" borderId="13" xfId="0" applyNumberFormat="1" applyFont="1" applyBorder="1" applyAlignment="1">
      <alignment horizontal="center" vertical="center"/>
    </xf>
    <xf numFmtId="0" fontId="16" fillId="0" borderId="16" xfId="0" applyFont="1" applyBorder="1" applyAlignment="1">
      <alignment horizontal="center" vertical="center"/>
    </xf>
    <xf numFmtId="2" fontId="16" fillId="0" borderId="13" xfId="0" applyNumberFormat="1"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left" vertical="distributed" wrapText="1"/>
    </xf>
    <xf numFmtId="4" fontId="15" fillId="0" borderId="13" xfId="0" applyNumberFormat="1" applyFont="1" applyBorder="1" applyAlignment="1">
      <alignment horizontal="center" vertical="center"/>
    </xf>
    <xf numFmtId="4" fontId="15" fillId="0" borderId="19" xfId="0" applyNumberFormat="1" applyFont="1" applyBorder="1" applyAlignment="1">
      <alignment horizontal="center" vertical="center"/>
    </xf>
    <xf numFmtId="10" fontId="16" fillId="0" borderId="16" xfId="0" applyNumberFormat="1" applyFont="1" applyBorder="1" applyAlignment="1">
      <alignment horizontal="center" vertical="center"/>
    </xf>
    <xf numFmtId="2" fontId="15" fillId="0" borderId="19" xfId="0" applyNumberFormat="1" applyFont="1" applyBorder="1" applyAlignment="1">
      <alignment horizontal="center" vertical="center"/>
    </xf>
    <xf numFmtId="9" fontId="16" fillId="0" borderId="19" xfId="0" applyNumberFormat="1" applyFont="1" applyBorder="1" applyAlignment="1">
      <alignment horizontal="center" vertical="center"/>
    </xf>
    <xf numFmtId="2" fontId="16" fillId="0" borderId="16" xfId="0" applyNumberFormat="1" applyFont="1" applyBorder="1" applyAlignment="1">
      <alignment horizontal="center" vertical="center"/>
    </xf>
    <xf numFmtId="0" fontId="15" fillId="0" borderId="21" xfId="0" applyFont="1" applyBorder="1" applyAlignment="1">
      <alignment horizontal="justify" vertical="center"/>
    </xf>
    <xf numFmtId="0" fontId="17" fillId="2" borderId="13" xfId="0" applyFont="1" applyFill="1" applyBorder="1" applyAlignment="1">
      <alignment horizontal="left" vertical="distributed" wrapText="1"/>
    </xf>
    <xf numFmtId="4" fontId="17" fillId="2" borderId="13" xfId="0" applyNumberFormat="1" applyFont="1" applyFill="1" applyBorder="1" applyAlignment="1">
      <alignment horizontal="center" vertical="center"/>
    </xf>
    <xf numFmtId="4" fontId="16" fillId="0" borderId="0" xfId="0" applyNumberFormat="1" applyFont="1"/>
    <xf numFmtId="0" fontId="15" fillId="0" borderId="23" xfId="0" applyFont="1" applyBorder="1" applyAlignment="1">
      <alignment horizontal="justify" vertical="center"/>
    </xf>
    <xf numFmtId="0" fontId="16" fillId="2" borderId="24" xfId="0" applyFont="1" applyFill="1" applyBorder="1" applyAlignment="1">
      <alignment vertical="center"/>
    </xf>
    <xf numFmtId="0" fontId="16" fillId="2" borderId="24" xfId="0" applyFont="1" applyFill="1" applyBorder="1" applyAlignment="1">
      <alignment horizontal="center" vertical="center"/>
    </xf>
    <xf numFmtId="10" fontId="17" fillId="2" borderId="24" xfId="0" applyNumberFormat="1" applyFont="1" applyFill="1" applyBorder="1" applyAlignment="1">
      <alignment horizontal="center" vertical="center"/>
    </xf>
    <xf numFmtId="0" fontId="0" fillId="4" borderId="25" xfId="0" applyFont="1" applyFill="1" applyBorder="1"/>
    <xf numFmtId="0" fontId="0" fillId="4" borderId="25" xfId="0" applyFill="1" applyBorder="1"/>
    <xf numFmtId="0" fontId="0" fillId="5" borderId="4" xfId="0" applyFont="1" applyFill="1" applyBorder="1"/>
    <xf numFmtId="0" fontId="13" fillId="4" borderId="4" xfId="0" applyFont="1" applyFill="1" applyBorder="1"/>
    <xf numFmtId="10" fontId="18" fillId="4" borderId="26" xfId="0" applyNumberFormat="1" applyFont="1" applyFill="1" applyBorder="1" applyAlignment="1" applyProtection="1">
      <alignment vertical="center"/>
    </xf>
    <xf numFmtId="0" fontId="18" fillId="4" borderId="27" xfId="0" applyFont="1" applyFill="1" applyBorder="1" applyAlignment="1" applyProtection="1">
      <alignment horizontal="center" vertical="center"/>
    </xf>
    <xf numFmtId="10" fontId="0" fillId="6" borderId="4" xfId="0" applyNumberFormat="1" applyFill="1" applyBorder="1"/>
    <xf numFmtId="10" fontId="18" fillId="4" borderId="29" xfId="0" applyNumberFormat="1" applyFont="1" applyFill="1" applyBorder="1" applyAlignment="1" applyProtection="1">
      <alignment vertical="center"/>
    </xf>
    <xf numFmtId="0" fontId="18" fillId="4" borderId="30" xfId="0" applyFont="1" applyFill="1" applyBorder="1" applyAlignment="1" applyProtection="1">
      <alignment horizontal="center" vertical="center"/>
    </xf>
    <xf numFmtId="10" fontId="18" fillId="4" borderId="32" xfId="0" applyNumberFormat="1" applyFont="1" applyFill="1" applyBorder="1" applyAlignment="1" applyProtection="1">
      <alignment vertical="center"/>
    </xf>
    <xf numFmtId="10" fontId="18" fillId="4" borderId="22" xfId="0" applyNumberFormat="1" applyFont="1" applyFill="1" applyBorder="1" applyAlignment="1" applyProtection="1">
      <alignment vertical="center"/>
    </xf>
    <xf numFmtId="0" fontId="0" fillId="0" borderId="4" xfId="0" applyFont="1" applyBorder="1"/>
    <xf numFmtId="10" fontId="0" fillId="4" borderId="4" xfId="0" applyNumberFormat="1" applyFill="1" applyBorder="1"/>
    <xf numFmtId="2" fontId="16" fillId="0" borderId="0" xfId="3" applyNumberFormat="1" applyFont="1" applyBorder="1" applyAlignment="1" applyProtection="1">
      <alignment horizontal="center" vertical="center"/>
    </xf>
    <xf numFmtId="49" fontId="16" fillId="0" borderId="0" xfId="3" applyNumberFormat="1" applyFont="1" applyBorder="1" applyAlignment="1" applyProtection="1">
      <alignment horizontal="center" vertical="center"/>
      <protection locked="0"/>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0" fontId="2" fillId="2" borderId="6" xfId="0" applyFont="1" applyFill="1" applyBorder="1" applyAlignment="1">
      <alignment horizontal="center"/>
    </xf>
    <xf numFmtId="0" fontId="1"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4" xfId="0" applyFont="1" applyBorder="1" applyAlignment="1">
      <alignment horizontal="center" vertical="center" wrapText="1"/>
    </xf>
    <xf numFmtId="0" fontId="4" fillId="2" borderId="4" xfId="0" applyFont="1" applyFill="1" applyBorder="1" applyAlignment="1">
      <alignment horizontal="center" vertical="center"/>
    </xf>
    <xf numFmtId="0" fontId="15" fillId="0" borderId="13" xfId="0" applyFont="1" applyBorder="1" applyAlignment="1">
      <alignment horizontal="left" vertical="distributed" wrapText="1"/>
    </xf>
    <xf numFmtId="0" fontId="16" fillId="0" borderId="0" xfId="0" applyFont="1" applyBorder="1" applyAlignment="1">
      <alignment horizontal="center" vertical="center"/>
    </xf>
    <xf numFmtId="0" fontId="15" fillId="0" borderId="20" xfId="0" applyFont="1" applyBorder="1" applyAlignment="1">
      <alignment horizontal="left" vertical="distributed"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6" borderId="4" xfId="0" applyFont="1" applyFill="1" applyBorder="1" applyAlignment="1">
      <alignment horizontal="center" vertical="center"/>
    </xf>
    <xf numFmtId="0" fontId="0" fillId="7" borderId="4" xfId="0" applyFill="1" applyBorder="1" applyAlignment="1">
      <alignment horizontal="center" vertical="center"/>
    </xf>
    <xf numFmtId="10" fontId="18" fillId="4" borderId="30" xfId="0" applyNumberFormat="1" applyFont="1" applyFill="1" applyBorder="1" applyAlignment="1" applyProtection="1">
      <alignment horizontal="center" vertical="center"/>
    </xf>
    <xf numFmtId="10" fontId="18" fillId="4" borderId="31" xfId="0" applyNumberFormat="1" applyFont="1" applyFill="1" applyBorder="1" applyAlignment="1" applyProtection="1">
      <alignment horizontal="center" vertical="center"/>
    </xf>
    <xf numFmtId="10" fontId="18" fillId="4" borderId="22" xfId="0" applyNumberFormat="1" applyFont="1" applyFill="1" applyBorder="1" applyAlignment="1" applyProtection="1">
      <alignment horizontal="center" vertical="center"/>
    </xf>
    <xf numFmtId="10" fontId="18" fillId="4" borderId="16" xfId="0" applyNumberFormat="1" applyFont="1" applyFill="1" applyBorder="1" applyAlignment="1" applyProtection="1">
      <alignment horizontal="center" vertical="center"/>
    </xf>
    <xf numFmtId="0" fontId="0" fillId="5" borderId="4" xfId="0" applyFont="1" applyFill="1" applyBorder="1" applyAlignment="1">
      <alignment horizontal="center" vertical="center"/>
    </xf>
    <xf numFmtId="0" fontId="0" fillId="5" borderId="4" xfId="0" applyFont="1" applyFill="1" applyBorder="1" applyAlignment="1">
      <alignment horizontal="center" vertical="center" wrapText="1"/>
    </xf>
    <xf numFmtId="10" fontId="18" fillId="4" borderId="27" xfId="0" applyNumberFormat="1" applyFont="1" applyFill="1" applyBorder="1" applyAlignment="1" applyProtection="1">
      <alignment horizontal="center" vertical="center"/>
    </xf>
    <xf numFmtId="10" fontId="18" fillId="4" borderId="28" xfId="0" applyNumberFormat="1" applyFont="1" applyFill="1" applyBorder="1" applyAlignment="1" applyProtection="1">
      <alignment horizontal="center" vertical="center"/>
    </xf>
    <xf numFmtId="0" fontId="0" fillId="3" borderId="0" xfId="0" applyFill="1" applyBorder="1" applyAlignment="1">
      <alignment horizontal="center" vertical="center"/>
    </xf>
    <xf numFmtId="0" fontId="0" fillId="4" borderId="25" xfId="0" applyFont="1" applyFill="1" applyBorder="1" applyAlignment="1">
      <alignment horizontal="center" vertical="center"/>
    </xf>
  </cellXfs>
  <cellStyles count="4">
    <cellStyle name="Moeda" xfId="2" builtinId="4"/>
    <cellStyle name="Normal" xfId="0" builtinId="0"/>
    <cellStyle name="Texto Explicativo" xfId="3" builtinId="53" customBuiltin="1"/>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33"/>
      <rgbColor rgb="FF808000"/>
      <rgbColor rgb="FF800080"/>
      <rgbColor rgb="FF008080"/>
      <rgbColor rgb="FFC0C0C0"/>
      <rgbColor rgb="FF808080"/>
      <rgbColor rgb="FF9999FF"/>
      <rgbColor rgb="FF993366"/>
      <rgbColor rgb="FFFFFFCC"/>
      <rgbColor rgb="FF99FFFF"/>
      <rgbColor rgb="FF660066"/>
      <rgbColor rgb="FFFF8080"/>
      <rgbColor rgb="FF005BAB"/>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J283"/>
  <sheetViews>
    <sheetView tabSelected="1" view="pageBreakPreview" zoomScaleNormal="100" workbookViewId="0">
      <selection activeCell="E8" sqref="E8"/>
    </sheetView>
  </sheetViews>
  <sheetFormatPr defaultRowHeight="12.75" x14ac:dyDescent="0.2"/>
  <cols>
    <col min="1" max="1" width="9.7109375"/>
    <col min="2" max="2" width="47.140625"/>
    <col min="3" max="3" width="6.140625"/>
    <col min="4" max="4" width="6.42578125"/>
    <col min="5" max="5" width="8.28515625"/>
    <col min="6" max="6" width="11.85546875"/>
    <col min="7" max="7" width="8.42578125"/>
    <col min="8" max="8" width="13"/>
    <col min="9" max="9" width="7.5703125"/>
    <col min="10" max="10" width="10.7109375"/>
  </cols>
  <sheetData>
    <row r="1" spans="1:10" ht="18.75" x14ac:dyDescent="0.2">
      <c r="A1" s="124" t="s">
        <v>0</v>
      </c>
      <c r="B1" s="124"/>
      <c r="C1" s="124"/>
      <c r="D1" s="124"/>
      <c r="E1" s="124"/>
      <c r="F1" s="124"/>
      <c r="G1" s="124"/>
      <c r="H1" s="124"/>
      <c r="I1" s="124"/>
    </row>
    <row r="2" spans="1:10" ht="15.75" x14ac:dyDescent="0.25">
      <c r="A2" s="1"/>
      <c r="B2" s="2"/>
      <c r="C2" s="3"/>
      <c r="D2" s="3"/>
      <c r="E2" s="3"/>
      <c r="F2" s="3"/>
      <c r="G2" s="3"/>
      <c r="H2" s="3"/>
      <c r="I2" s="4"/>
    </row>
    <row r="3" spans="1:10" ht="16.5" x14ac:dyDescent="0.25">
      <c r="A3" s="125" t="s">
        <v>1</v>
      </c>
      <c r="B3" s="125"/>
      <c r="C3" s="125"/>
      <c r="D3" s="125"/>
      <c r="E3" s="125"/>
      <c r="F3" s="125"/>
      <c r="G3" s="125"/>
      <c r="H3" s="125"/>
      <c r="I3" s="4"/>
    </row>
    <row r="4" spans="1:10" ht="15.75" x14ac:dyDescent="0.25">
      <c r="A4" s="126"/>
      <c r="B4" s="126"/>
      <c r="C4" s="126"/>
      <c r="D4" s="126"/>
      <c r="E4" s="126"/>
      <c r="F4" s="126"/>
      <c r="G4" s="126"/>
      <c r="H4" s="126"/>
      <c r="I4" s="4"/>
    </row>
    <row r="5" spans="1:10" ht="26.65" customHeight="1" x14ac:dyDescent="0.25">
      <c r="A5" s="5" t="s">
        <v>2</v>
      </c>
      <c r="B5" s="127" t="s">
        <v>3</v>
      </c>
      <c r="C5" s="127"/>
      <c r="D5" s="128" t="s">
        <v>4</v>
      </c>
      <c r="E5" s="128"/>
      <c r="F5" s="128"/>
      <c r="G5" s="6" t="s">
        <v>5</v>
      </c>
      <c r="H5" s="7">
        <f>BDI!I25</f>
        <v>0.23050000000000001</v>
      </c>
      <c r="I5" s="8"/>
    </row>
    <row r="6" spans="1:10" ht="33.950000000000003" customHeight="1" x14ac:dyDescent="0.2">
      <c r="A6" s="9" t="s">
        <v>6</v>
      </c>
      <c r="B6" s="10" t="s">
        <v>7</v>
      </c>
      <c r="C6" s="9" t="s">
        <v>8</v>
      </c>
      <c r="D6" s="9" t="s">
        <v>9</v>
      </c>
      <c r="E6" s="11" t="s">
        <v>10</v>
      </c>
      <c r="F6" s="11" t="s">
        <v>11</v>
      </c>
      <c r="G6" s="11" t="s">
        <v>12</v>
      </c>
      <c r="H6" s="11" t="s">
        <v>13</v>
      </c>
      <c r="I6" s="11" t="s">
        <v>14</v>
      </c>
      <c r="J6" s="12">
        <f>BDI!I25+1</f>
        <v>1.2304999999999999</v>
      </c>
    </row>
    <row r="7" spans="1:10" x14ac:dyDescent="0.2">
      <c r="A7" s="9" t="s">
        <v>15</v>
      </c>
      <c r="B7" s="13" t="s">
        <v>16</v>
      </c>
      <c r="C7" s="9"/>
      <c r="D7" s="9"/>
      <c r="E7" s="11"/>
      <c r="F7" s="14">
        <f>SUM(F8:F10)</f>
        <v>0</v>
      </c>
      <c r="G7" s="11"/>
      <c r="H7" s="14">
        <f>SUM(H8:H10)</f>
        <v>0</v>
      </c>
      <c r="I7" s="14" t="e">
        <f>SUM(I8:I10)</f>
        <v>#DIV/0!</v>
      </c>
      <c r="J7" s="12"/>
    </row>
    <row r="8" spans="1:10" ht="33.75" x14ac:dyDescent="0.2">
      <c r="A8" s="15" t="s">
        <v>17</v>
      </c>
      <c r="B8" s="16" t="s">
        <v>18</v>
      </c>
      <c r="C8" s="15" t="s">
        <v>8</v>
      </c>
      <c r="D8" s="17">
        <v>1</v>
      </c>
      <c r="E8" s="17"/>
      <c r="F8" s="18">
        <f>D8*E8</f>
        <v>0</v>
      </c>
      <c r="G8" s="19">
        <f>E8*$J$6*0.9</f>
        <v>0</v>
      </c>
      <c r="H8" s="19">
        <f>D8*G8</f>
        <v>0</v>
      </c>
      <c r="I8" s="19" t="e">
        <f>H8/$H$265*100</f>
        <v>#DIV/0!</v>
      </c>
      <c r="J8" s="12"/>
    </row>
    <row r="9" spans="1:10" ht="45" x14ac:dyDescent="0.2">
      <c r="A9" s="15" t="s">
        <v>19</v>
      </c>
      <c r="B9" s="20" t="s">
        <v>20</v>
      </c>
      <c r="C9" s="15" t="s">
        <v>21</v>
      </c>
      <c r="D9" s="17">
        <v>30</v>
      </c>
      <c r="E9" s="17"/>
      <c r="F9" s="18">
        <f>D9*E9</f>
        <v>0</v>
      </c>
      <c r="G9" s="19">
        <f>E9*$J$6*0.9</f>
        <v>0</v>
      </c>
      <c r="H9" s="19">
        <f>D9*G9</f>
        <v>0</v>
      </c>
      <c r="I9" s="19" t="e">
        <f>H9/$H$265*100</f>
        <v>#DIV/0!</v>
      </c>
      <c r="J9" s="12"/>
    </row>
    <row r="10" spans="1:10" ht="135" x14ac:dyDescent="0.2">
      <c r="A10" s="15" t="s">
        <v>22</v>
      </c>
      <c r="B10" s="16" t="s">
        <v>23</v>
      </c>
      <c r="C10" s="15" t="s">
        <v>8</v>
      </c>
      <c r="D10" s="17">
        <v>1</v>
      </c>
      <c r="E10" s="17"/>
      <c r="F10" s="18">
        <f>D10*E10</f>
        <v>0</v>
      </c>
      <c r="G10" s="19">
        <f>E10*$J$6*0.9</f>
        <v>0</v>
      </c>
      <c r="H10" s="19">
        <f>D10*G10</f>
        <v>0</v>
      </c>
      <c r="I10" s="19" t="e">
        <f>H10/$H$265*100</f>
        <v>#DIV/0!</v>
      </c>
      <c r="J10" s="12"/>
    </row>
    <row r="11" spans="1:10" x14ac:dyDescent="0.2">
      <c r="A11" s="9"/>
      <c r="B11" s="10"/>
      <c r="C11" s="9"/>
      <c r="D11" s="9"/>
      <c r="E11" s="11"/>
      <c r="F11" s="11"/>
      <c r="G11" s="11"/>
      <c r="H11" s="11"/>
      <c r="I11" s="19"/>
      <c r="J11" s="12"/>
    </row>
    <row r="12" spans="1:10" x14ac:dyDescent="0.2">
      <c r="A12" s="21" t="s">
        <v>24</v>
      </c>
      <c r="B12" s="13" t="s">
        <v>25</v>
      </c>
      <c r="C12" s="22"/>
      <c r="D12" s="17"/>
      <c r="E12" s="17"/>
      <c r="F12" s="14">
        <f>SUM(F13:F15)</f>
        <v>0</v>
      </c>
      <c r="G12" s="19"/>
      <c r="H12" s="14">
        <f>SUM(H13:H15)</f>
        <v>0</v>
      </c>
      <c r="I12" s="14" t="e">
        <f>SUM(I13:I15)</f>
        <v>#DIV/0!</v>
      </c>
    </row>
    <row r="13" spans="1:10" ht="33.75" x14ac:dyDescent="0.2">
      <c r="A13" s="23" t="s">
        <v>26</v>
      </c>
      <c r="B13" s="24" t="s">
        <v>27</v>
      </c>
      <c r="C13" s="22" t="s">
        <v>21</v>
      </c>
      <c r="D13" s="17">
        <f>566.86+2366+90.3</f>
        <v>3023.1600000000003</v>
      </c>
      <c r="E13" s="17"/>
      <c r="F13" s="19">
        <f>D13*E13</f>
        <v>0</v>
      </c>
      <c r="G13" s="19">
        <f>E13*$J$6*0.9</f>
        <v>0</v>
      </c>
      <c r="H13" s="19">
        <f>D13*G13</f>
        <v>0</v>
      </c>
      <c r="I13" s="19" t="e">
        <f>H13/$H$265*100</f>
        <v>#DIV/0!</v>
      </c>
      <c r="J13" s="25">
        <v>87547</v>
      </c>
    </row>
    <row r="14" spans="1:10" ht="90" x14ac:dyDescent="0.2">
      <c r="A14" s="23" t="s">
        <v>28</v>
      </c>
      <c r="B14" s="24" t="s">
        <v>29</v>
      </c>
      <c r="C14" s="22" t="s">
        <v>21</v>
      </c>
      <c r="D14" s="17">
        <v>424.1</v>
      </c>
      <c r="E14" s="17"/>
      <c r="F14" s="19">
        <f>D14*E14</f>
        <v>0</v>
      </c>
      <c r="G14" s="19">
        <f>E14*$J$6*0.9</f>
        <v>0</v>
      </c>
      <c r="H14" s="19">
        <f>D14*G14</f>
        <v>0</v>
      </c>
      <c r="I14" s="19" t="e">
        <f>H14/$H$265*100</f>
        <v>#DIV/0!</v>
      </c>
      <c r="J14" s="25">
        <v>87549</v>
      </c>
    </row>
    <row r="15" spans="1:10" ht="90" x14ac:dyDescent="0.2">
      <c r="A15" s="23" t="s">
        <v>30</v>
      </c>
      <c r="B15" s="24" t="s">
        <v>31</v>
      </c>
      <c r="C15" s="22" t="s">
        <v>21</v>
      </c>
      <c r="D15" s="17">
        <v>424.1</v>
      </c>
      <c r="E15" s="17"/>
      <c r="F15" s="19">
        <f>D15*E15</f>
        <v>0</v>
      </c>
      <c r="G15" s="19">
        <f>E15*$J$6*0.9</f>
        <v>0</v>
      </c>
      <c r="H15" s="19">
        <f>D15*G15</f>
        <v>0</v>
      </c>
      <c r="I15" s="19" t="e">
        <f>H15/$H$265*100</f>
        <v>#DIV/0!</v>
      </c>
      <c r="J15" s="25">
        <v>93393</v>
      </c>
    </row>
    <row r="16" spans="1:10" x14ac:dyDescent="0.2">
      <c r="A16" s="23"/>
      <c r="B16" s="24"/>
      <c r="C16" s="22"/>
      <c r="D16" s="17"/>
      <c r="E16" s="17"/>
      <c r="F16" s="19"/>
      <c r="G16" s="19"/>
      <c r="H16" s="19"/>
      <c r="I16" s="19"/>
    </row>
    <row r="17" spans="1:10" x14ac:dyDescent="0.2">
      <c r="A17" s="21" t="s">
        <v>32</v>
      </c>
      <c r="B17" s="13" t="s">
        <v>33</v>
      </c>
      <c r="C17" s="22"/>
      <c r="D17" s="17"/>
      <c r="E17" s="17"/>
      <c r="F17" s="14">
        <f>SUM(F18:F27)</f>
        <v>0</v>
      </c>
      <c r="G17" s="19"/>
      <c r="H17" s="14">
        <f>SUM(H18:H27)</f>
        <v>0</v>
      </c>
      <c r="I17" s="14" t="e">
        <f>SUM(I18:I27)</f>
        <v>#DIV/0!</v>
      </c>
    </row>
    <row r="18" spans="1:10" ht="45" x14ac:dyDescent="0.2">
      <c r="A18" s="23" t="s">
        <v>34</v>
      </c>
      <c r="B18" s="24" t="s">
        <v>35</v>
      </c>
      <c r="C18" s="22" t="s">
        <v>21</v>
      </c>
      <c r="D18" s="17">
        <v>566.86</v>
      </c>
      <c r="E18" s="17"/>
      <c r="F18" s="19">
        <f t="shared" ref="F18:F27" si="0">D18*E18</f>
        <v>0</v>
      </c>
      <c r="G18" s="19">
        <f t="shared" ref="G18:G27" si="1">E18*$J$6*0.9</f>
        <v>0</v>
      </c>
      <c r="H18" s="19">
        <f t="shared" ref="H18:H27" si="2">D18*G18</f>
        <v>0</v>
      </c>
      <c r="I18" s="19" t="e">
        <f t="shared" ref="I18:I27" si="3">H18/$H$265*100</f>
        <v>#DIV/0!</v>
      </c>
    </row>
    <row r="19" spans="1:10" ht="112.5" x14ac:dyDescent="0.2">
      <c r="A19" s="23" t="s">
        <v>36</v>
      </c>
      <c r="B19" s="24" t="s">
        <v>37</v>
      </c>
      <c r="C19" s="22" t="s">
        <v>21</v>
      </c>
      <c r="D19" s="17">
        <v>475.79</v>
      </c>
      <c r="E19" s="17"/>
      <c r="F19" s="19">
        <f t="shared" si="0"/>
        <v>0</v>
      </c>
      <c r="G19" s="19">
        <f t="shared" si="1"/>
        <v>0</v>
      </c>
      <c r="H19" s="19">
        <f t="shared" si="2"/>
        <v>0</v>
      </c>
      <c r="I19" s="19" t="e">
        <f t="shared" si="3"/>
        <v>#DIV/0!</v>
      </c>
    </row>
    <row r="20" spans="1:10" ht="45" x14ac:dyDescent="0.2">
      <c r="A20" s="23" t="s">
        <v>38</v>
      </c>
      <c r="B20" s="24" t="s">
        <v>39</v>
      </c>
      <c r="C20" s="22" t="s">
        <v>21</v>
      </c>
      <c r="D20" s="17">
        <v>95.19</v>
      </c>
      <c r="E20" s="17"/>
      <c r="F20" s="19">
        <f t="shared" si="0"/>
        <v>0</v>
      </c>
      <c r="G20" s="19">
        <f t="shared" si="1"/>
        <v>0</v>
      </c>
      <c r="H20" s="19">
        <f t="shared" si="2"/>
        <v>0</v>
      </c>
      <c r="I20" s="19" t="e">
        <f t="shared" si="3"/>
        <v>#DIV/0!</v>
      </c>
    </row>
    <row r="21" spans="1:10" ht="33.75" x14ac:dyDescent="0.2">
      <c r="A21" s="23" t="s">
        <v>40</v>
      </c>
      <c r="B21" s="24" t="s">
        <v>41</v>
      </c>
      <c r="C21" s="26" t="s">
        <v>21</v>
      </c>
      <c r="D21" s="17">
        <v>1.476</v>
      </c>
      <c r="E21" s="17"/>
      <c r="F21" s="19">
        <f t="shared" si="0"/>
        <v>0</v>
      </c>
      <c r="G21" s="19">
        <f t="shared" si="1"/>
        <v>0</v>
      </c>
      <c r="H21" s="19">
        <f t="shared" si="2"/>
        <v>0</v>
      </c>
      <c r="I21" s="19" t="e">
        <f t="shared" si="3"/>
        <v>#DIV/0!</v>
      </c>
      <c r="J21" s="25">
        <v>84190</v>
      </c>
    </row>
    <row r="22" spans="1:10" ht="22.5" x14ac:dyDescent="0.2">
      <c r="A22" s="23" t="s">
        <v>42</v>
      </c>
      <c r="B22" s="24" t="s">
        <v>43</v>
      </c>
      <c r="C22" s="22" t="s">
        <v>21</v>
      </c>
      <c r="D22" s="17">
        <v>23.53</v>
      </c>
      <c r="E22" s="17"/>
      <c r="F22" s="19">
        <f t="shared" si="0"/>
        <v>0</v>
      </c>
      <c r="G22" s="19">
        <f t="shared" si="1"/>
        <v>0</v>
      </c>
      <c r="H22" s="19">
        <f t="shared" si="2"/>
        <v>0</v>
      </c>
      <c r="I22" s="19" t="e">
        <f t="shared" si="3"/>
        <v>#DIV/0!</v>
      </c>
    </row>
    <row r="23" spans="1:10" ht="90" x14ac:dyDescent="0.2">
      <c r="A23" s="23" t="s">
        <v>44</v>
      </c>
      <c r="B23" s="24" t="s">
        <v>45</v>
      </c>
      <c r="C23" s="22" t="s">
        <v>46</v>
      </c>
      <c r="D23" s="17">
        <v>450.97</v>
      </c>
      <c r="E23" s="17"/>
      <c r="F23" s="19">
        <f t="shared" si="0"/>
        <v>0</v>
      </c>
      <c r="G23" s="19">
        <f t="shared" si="1"/>
        <v>0</v>
      </c>
      <c r="H23" s="19">
        <f t="shared" si="2"/>
        <v>0</v>
      </c>
      <c r="I23" s="19" t="e">
        <f t="shared" si="3"/>
        <v>#DIV/0!</v>
      </c>
    </row>
    <row r="24" spans="1:10" ht="45" x14ac:dyDescent="0.2">
      <c r="A24" s="23" t="s">
        <v>47</v>
      </c>
      <c r="B24" s="24" t="s">
        <v>48</v>
      </c>
      <c r="C24" s="22" t="s">
        <v>21</v>
      </c>
      <c r="D24" s="17">
        <v>2.4350000000000001</v>
      </c>
      <c r="E24" s="17"/>
      <c r="F24" s="19">
        <f t="shared" si="0"/>
        <v>0</v>
      </c>
      <c r="G24" s="19">
        <f t="shared" si="1"/>
        <v>0</v>
      </c>
      <c r="H24" s="19">
        <f t="shared" si="2"/>
        <v>0</v>
      </c>
      <c r="I24" s="19" t="e">
        <f t="shared" si="3"/>
        <v>#DIV/0!</v>
      </c>
      <c r="J24" s="25">
        <v>84190</v>
      </c>
    </row>
    <row r="25" spans="1:10" ht="33.75" x14ac:dyDescent="0.2">
      <c r="A25" s="23" t="s">
        <v>49</v>
      </c>
      <c r="B25" s="24" t="s">
        <v>50</v>
      </c>
      <c r="C25" s="22" t="s">
        <v>46</v>
      </c>
      <c r="D25" s="17">
        <v>139.26</v>
      </c>
      <c r="E25" s="17"/>
      <c r="F25" s="19">
        <f t="shared" si="0"/>
        <v>0</v>
      </c>
      <c r="G25" s="19">
        <f t="shared" si="1"/>
        <v>0</v>
      </c>
      <c r="H25" s="19">
        <f t="shared" si="2"/>
        <v>0</v>
      </c>
      <c r="I25" s="19" t="e">
        <f t="shared" si="3"/>
        <v>#DIV/0!</v>
      </c>
      <c r="J25" s="27"/>
    </row>
    <row r="26" spans="1:10" ht="33.75" x14ac:dyDescent="0.2">
      <c r="A26" s="23" t="s">
        <v>51</v>
      </c>
      <c r="B26" s="24" t="s">
        <v>52</v>
      </c>
      <c r="C26" s="22" t="s">
        <v>21</v>
      </c>
      <c r="D26" s="17">
        <f>((0.18*1.5)*3+(0.18*1)*3)+(0.315*1*2)+(0.315*1.5*2)</f>
        <v>2.9249999999999998</v>
      </c>
      <c r="E26" s="17"/>
      <c r="F26" s="19">
        <f t="shared" si="0"/>
        <v>0</v>
      </c>
      <c r="G26" s="19">
        <f t="shared" si="1"/>
        <v>0</v>
      </c>
      <c r="H26" s="19">
        <f t="shared" si="2"/>
        <v>0</v>
      </c>
      <c r="I26" s="19" t="e">
        <f t="shared" si="3"/>
        <v>#DIV/0!</v>
      </c>
      <c r="J26" s="25">
        <v>84190</v>
      </c>
    </row>
    <row r="27" spans="1:10" ht="45" x14ac:dyDescent="0.2">
      <c r="A27" s="23" t="s">
        <v>53</v>
      </c>
      <c r="B27" s="24" t="s">
        <v>54</v>
      </c>
      <c r="C27" s="22" t="s">
        <v>21</v>
      </c>
      <c r="D27" s="17">
        <v>16.940000000000001</v>
      </c>
      <c r="E27" s="17"/>
      <c r="F27" s="19">
        <f t="shared" si="0"/>
        <v>0</v>
      </c>
      <c r="G27" s="19">
        <f t="shared" si="1"/>
        <v>0</v>
      </c>
      <c r="H27" s="19">
        <f t="shared" si="2"/>
        <v>0</v>
      </c>
      <c r="I27" s="19" t="e">
        <f t="shared" si="3"/>
        <v>#DIV/0!</v>
      </c>
      <c r="J27" s="25">
        <v>84190</v>
      </c>
    </row>
    <row r="28" spans="1:10" x14ac:dyDescent="0.2">
      <c r="A28" s="23"/>
      <c r="B28" s="24"/>
      <c r="C28" s="22"/>
      <c r="D28" s="17"/>
      <c r="E28" s="17"/>
      <c r="F28" s="19"/>
      <c r="G28" s="19"/>
      <c r="H28" s="19"/>
      <c r="I28" s="19"/>
    </row>
    <row r="29" spans="1:10" x14ac:dyDescent="0.2">
      <c r="A29" s="21" t="s">
        <v>55</v>
      </c>
      <c r="B29" s="13" t="s">
        <v>56</v>
      </c>
      <c r="C29" s="22"/>
      <c r="D29" s="17"/>
      <c r="E29" s="17"/>
      <c r="F29" s="14">
        <f>F30+F37</f>
        <v>0</v>
      </c>
      <c r="G29" s="19"/>
      <c r="H29" s="14">
        <f>H30+H37</f>
        <v>0</v>
      </c>
      <c r="I29" s="14" t="e">
        <f>I30+I37</f>
        <v>#DIV/0!</v>
      </c>
    </row>
    <row r="30" spans="1:10" x14ac:dyDescent="0.2">
      <c r="A30" s="21" t="s">
        <v>57</v>
      </c>
      <c r="B30" s="13" t="s">
        <v>58</v>
      </c>
      <c r="C30" s="22"/>
      <c r="D30" s="17"/>
      <c r="E30" s="17"/>
      <c r="F30" s="14">
        <f>SUM(F31:F35)</f>
        <v>0</v>
      </c>
      <c r="G30" s="19"/>
      <c r="H30" s="14">
        <f>SUM(H31:H35)</f>
        <v>0</v>
      </c>
      <c r="I30" s="14" t="e">
        <f>SUM(I31:I35)</f>
        <v>#DIV/0!</v>
      </c>
    </row>
    <row r="31" spans="1:10" ht="135" x14ac:dyDescent="0.2">
      <c r="A31" s="23" t="s">
        <v>59</v>
      </c>
      <c r="B31" s="24" t="s">
        <v>60</v>
      </c>
      <c r="C31" s="22" t="s">
        <v>8</v>
      </c>
      <c r="D31" s="17">
        <v>2</v>
      </c>
      <c r="E31" s="17"/>
      <c r="F31" s="19">
        <f>D31*E31</f>
        <v>0</v>
      </c>
      <c r="G31" s="19">
        <f t="shared" ref="G31:G52" si="4">E31*$J$6*0.9</f>
        <v>0</v>
      </c>
      <c r="H31" s="19">
        <f>D31*G31</f>
        <v>0</v>
      </c>
      <c r="I31" s="19" t="e">
        <f>H31/$H$265*100</f>
        <v>#DIV/0!</v>
      </c>
    </row>
    <row r="32" spans="1:10" ht="135" x14ac:dyDescent="0.2">
      <c r="A32" s="23" t="s">
        <v>61</v>
      </c>
      <c r="B32" s="24" t="s">
        <v>62</v>
      </c>
      <c r="C32" s="22" t="s">
        <v>8</v>
      </c>
      <c r="D32" s="17">
        <v>2</v>
      </c>
      <c r="E32" s="17"/>
      <c r="F32" s="19">
        <f>D32*E32</f>
        <v>0</v>
      </c>
      <c r="G32" s="19">
        <f t="shared" si="4"/>
        <v>0</v>
      </c>
      <c r="H32" s="19">
        <f>D32*G32</f>
        <v>0</v>
      </c>
      <c r="I32" s="19" t="e">
        <f>H32/$H$265*100</f>
        <v>#DIV/0!</v>
      </c>
    </row>
    <row r="33" spans="1:9" ht="157.5" x14ac:dyDescent="0.2">
      <c r="A33" s="23" t="s">
        <v>63</v>
      </c>
      <c r="B33" s="24" t="s">
        <v>64</v>
      </c>
      <c r="C33" s="22" t="s">
        <v>8</v>
      </c>
      <c r="D33" s="17">
        <v>2</v>
      </c>
      <c r="E33" s="17"/>
      <c r="F33" s="19">
        <f>D33*E33</f>
        <v>0</v>
      </c>
      <c r="G33" s="19">
        <f t="shared" si="4"/>
        <v>0</v>
      </c>
      <c r="H33" s="19">
        <f>D33*G33</f>
        <v>0</v>
      </c>
      <c r="I33" s="19" t="e">
        <f>H33/$H$265*100</f>
        <v>#DIV/0!</v>
      </c>
    </row>
    <row r="34" spans="1:9" ht="135" x14ac:dyDescent="0.2">
      <c r="A34" s="23" t="s">
        <v>65</v>
      </c>
      <c r="B34" s="24" t="s">
        <v>66</v>
      </c>
      <c r="C34" s="22" t="s">
        <v>8</v>
      </c>
      <c r="D34" s="17">
        <v>21</v>
      </c>
      <c r="E34" s="17"/>
      <c r="F34" s="19">
        <f>D34*E34</f>
        <v>0</v>
      </c>
      <c r="G34" s="19">
        <f t="shared" si="4"/>
        <v>0</v>
      </c>
      <c r="H34" s="19">
        <f>D34*G34</f>
        <v>0</v>
      </c>
      <c r="I34" s="19" t="e">
        <f>H34/$H$265*100</f>
        <v>#DIV/0!</v>
      </c>
    </row>
    <row r="35" spans="1:9" x14ac:dyDescent="0.2">
      <c r="A35" s="23" t="s">
        <v>67</v>
      </c>
      <c r="B35" s="28" t="s">
        <v>68</v>
      </c>
      <c r="C35" s="22" t="s">
        <v>8</v>
      </c>
      <c r="D35" s="17">
        <v>1</v>
      </c>
      <c r="E35" s="17"/>
      <c r="F35" s="19">
        <f>D35*E35</f>
        <v>0</v>
      </c>
      <c r="G35" s="19">
        <f t="shared" si="4"/>
        <v>0</v>
      </c>
      <c r="H35" s="19">
        <f>D35*G35</f>
        <v>0</v>
      </c>
      <c r="I35" s="19" t="e">
        <f>H35/$H$265*100</f>
        <v>#DIV/0!</v>
      </c>
    </row>
    <row r="36" spans="1:9" x14ac:dyDescent="0.2">
      <c r="A36" s="23"/>
      <c r="B36" s="24"/>
      <c r="C36" s="22"/>
      <c r="D36" s="17"/>
      <c r="E36" s="17"/>
      <c r="F36" s="19"/>
      <c r="G36" s="19">
        <f t="shared" si="4"/>
        <v>0</v>
      </c>
      <c r="H36" s="19"/>
      <c r="I36" s="19"/>
    </row>
    <row r="37" spans="1:9" x14ac:dyDescent="0.2">
      <c r="A37" s="21" t="s">
        <v>69</v>
      </c>
      <c r="B37" s="13" t="s">
        <v>70</v>
      </c>
      <c r="C37" s="22"/>
      <c r="D37" s="17"/>
      <c r="E37" s="17"/>
      <c r="F37" s="14">
        <f>SUM(F38:F52)</f>
        <v>0</v>
      </c>
      <c r="G37" s="19">
        <f t="shared" si="4"/>
        <v>0</v>
      </c>
      <c r="H37" s="14">
        <f>SUM(H38:H52)</f>
        <v>0</v>
      </c>
      <c r="I37" s="14" t="e">
        <f>SUM(I38:I52)</f>
        <v>#DIV/0!</v>
      </c>
    </row>
    <row r="38" spans="1:9" ht="67.5" x14ac:dyDescent="0.2">
      <c r="A38" s="23" t="s">
        <v>71</v>
      </c>
      <c r="B38" s="24" t="s">
        <v>72</v>
      </c>
      <c r="C38" s="22" t="s">
        <v>8</v>
      </c>
      <c r="D38" s="17">
        <v>2</v>
      </c>
      <c r="E38" s="17"/>
      <c r="F38" s="19">
        <f t="shared" ref="F38:F52" si="5">D38*E38</f>
        <v>0</v>
      </c>
      <c r="G38" s="19">
        <f t="shared" si="4"/>
        <v>0</v>
      </c>
      <c r="H38" s="19">
        <f t="shared" ref="H38:H52" si="6">D38*G38</f>
        <v>0</v>
      </c>
      <c r="I38" s="19" t="e">
        <f t="shared" ref="I38:I52" si="7">H38/$H$265*100</f>
        <v>#DIV/0!</v>
      </c>
    </row>
    <row r="39" spans="1:9" x14ac:dyDescent="0.2">
      <c r="A39" s="23" t="s">
        <v>73</v>
      </c>
      <c r="B39" s="28" t="s">
        <v>74</v>
      </c>
      <c r="C39" s="22" t="s">
        <v>8</v>
      </c>
      <c r="D39" s="17">
        <v>2</v>
      </c>
      <c r="E39" s="17"/>
      <c r="F39" s="19">
        <f t="shared" si="5"/>
        <v>0</v>
      </c>
      <c r="G39" s="19">
        <f t="shared" si="4"/>
        <v>0</v>
      </c>
      <c r="H39" s="19">
        <f t="shared" si="6"/>
        <v>0</v>
      </c>
      <c r="I39" s="19" t="e">
        <f t="shared" si="7"/>
        <v>#DIV/0!</v>
      </c>
    </row>
    <row r="40" spans="1:9" x14ac:dyDescent="0.2">
      <c r="A40" s="23" t="s">
        <v>75</v>
      </c>
      <c r="B40" s="28" t="s">
        <v>76</v>
      </c>
      <c r="C40" s="22" t="s">
        <v>8</v>
      </c>
      <c r="D40" s="17">
        <v>9</v>
      </c>
      <c r="E40" s="17"/>
      <c r="F40" s="19">
        <f t="shared" si="5"/>
        <v>0</v>
      </c>
      <c r="G40" s="19">
        <f t="shared" si="4"/>
        <v>0</v>
      </c>
      <c r="H40" s="19">
        <f t="shared" si="6"/>
        <v>0</v>
      </c>
      <c r="I40" s="19" t="e">
        <f t="shared" si="7"/>
        <v>#DIV/0!</v>
      </c>
    </row>
    <row r="41" spans="1:9" x14ac:dyDescent="0.2">
      <c r="A41" s="23" t="s">
        <v>77</v>
      </c>
      <c r="B41" s="28" t="s">
        <v>78</v>
      </c>
      <c r="C41" s="22" t="s">
        <v>8</v>
      </c>
      <c r="D41" s="17">
        <v>5</v>
      </c>
      <c r="E41" s="17"/>
      <c r="F41" s="19">
        <f t="shared" si="5"/>
        <v>0</v>
      </c>
      <c r="G41" s="19">
        <f t="shared" si="4"/>
        <v>0</v>
      </c>
      <c r="H41" s="19">
        <f t="shared" si="6"/>
        <v>0</v>
      </c>
      <c r="I41" s="19" t="e">
        <f t="shared" si="7"/>
        <v>#DIV/0!</v>
      </c>
    </row>
    <row r="42" spans="1:9" ht="78.75" x14ac:dyDescent="0.2">
      <c r="A42" s="23" t="s">
        <v>79</v>
      </c>
      <c r="B42" s="29" t="s">
        <v>80</v>
      </c>
      <c r="C42" s="22" t="s">
        <v>8</v>
      </c>
      <c r="D42" s="17">
        <v>1</v>
      </c>
      <c r="E42" s="17"/>
      <c r="F42" s="19">
        <f t="shared" si="5"/>
        <v>0</v>
      </c>
      <c r="G42" s="19">
        <f t="shared" si="4"/>
        <v>0</v>
      </c>
      <c r="H42" s="19">
        <f t="shared" si="6"/>
        <v>0</v>
      </c>
      <c r="I42" s="19" t="e">
        <f t="shared" si="7"/>
        <v>#DIV/0!</v>
      </c>
    </row>
    <row r="43" spans="1:9" x14ac:dyDescent="0.2">
      <c r="A43" s="23" t="s">
        <v>81</v>
      </c>
      <c r="B43" s="30" t="s">
        <v>82</v>
      </c>
      <c r="C43" s="22" t="s">
        <v>21</v>
      </c>
      <c r="D43" s="17">
        <f>2*1.4</f>
        <v>2.8</v>
      </c>
      <c r="E43" s="17"/>
      <c r="F43" s="19">
        <f t="shared" si="5"/>
        <v>0</v>
      </c>
      <c r="G43" s="19">
        <f t="shared" si="4"/>
        <v>0</v>
      </c>
      <c r="H43" s="19">
        <f t="shared" si="6"/>
        <v>0</v>
      </c>
      <c r="I43" s="19" t="e">
        <f t="shared" si="7"/>
        <v>#DIV/0!</v>
      </c>
    </row>
    <row r="44" spans="1:9" ht="33.75" x14ac:dyDescent="0.2">
      <c r="A44" s="23" t="s">
        <v>83</v>
      </c>
      <c r="B44" s="29" t="s">
        <v>84</v>
      </c>
      <c r="C44" s="22" t="s">
        <v>21</v>
      </c>
      <c r="D44" s="17">
        <f>0.6*0.8*4</f>
        <v>1.92</v>
      </c>
      <c r="E44" s="17"/>
      <c r="F44" s="19">
        <f t="shared" si="5"/>
        <v>0</v>
      </c>
      <c r="G44" s="19">
        <f t="shared" si="4"/>
        <v>0</v>
      </c>
      <c r="H44" s="19">
        <f t="shared" si="6"/>
        <v>0</v>
      </c>
      <c r="I44" s="19" t="e">
        <f t="shared" si="7"/>
        <v>#DIV/0!</v>
      </c>
    </row>
    <row r="45" spans="1:9" x14ac:dyDescent="0.2">
      <c r="A45" s="23" t="s">
        <v>85</v>
      </c>
      <c r="B45" s="30" t="s">
        <v>86</v>
      </c>
      <c r="C45" s="22" t="s">
        <v>21</v>
      </c>
      <c r="D45" s="17">
        <f>1.5*0.8*1</f>
        <v>1.2000000000000002</v>
      </c>
      <c r="E45" s="17"/>
      <c r="F45" s="19">
        <f t="shared" si="5"/>
        <v>0</v>
      </c>
      <c r="G45" s="19">
        <f t="shared" si="4"/>
        <v>0</v>
      </c>
      <c r="H45" s="19">
        <f t="shared" si="6"/>
        <v>0</v>
      </c>
      <c r="I45" s="19" t="e">
        <f t="shared" si="7"/>
        <v>#DIV/0!</v>
      </c>
    </row>
    <row r="46" spans="1:9" x14ac:dyDescent="0.2">
      <c r="A46" s="23" t="s">
        <v>87</v>
      </c>
      <c r="B46" s="30" t="s">
        <v>88</v>
      </c>
      <c r="C46" s="22" t="s">
        <v>21</v>
      </c>
      <c r="D46" s="17">
        <f>1*0.8*6</f>
        <v>4.8000000000000007</v>
      </c>
      <c r="E46" s="17"/>
      <c r="F46" s="19">
        <f t="shared" si="5"/>
        <v>0</v>
      </c>
      <c r="G46" s="19">
        <f t="shared" si="4"/>
        <v>0</v>
      </c>
      <c r="H46" s="19">
        <f t="shared" si="6"/>
        <v>0</v>
      </c>
      <c r="I46" s="19" t="e">
        <f t="shared" si="7"/>
        <v>#DIV/0!</v>
      </c>
    </row>
    <row r="47" spans="1:9" x14ac:dyDescent="0.2">
      <c r="A47" s="23" t="s">
        <v>89</v>
      </c>
      <c r="B47" s="30" t="s">
        <v>90</v>
      </c>
      <c r="C47" s="22" t="s">
        <v>21</v>
      </c>
      <c r="D47" s="31">
        <f>1.5*1.4*26</f>
        <v>54.599999999999994</v>
      </c>
      <c r="E47" s="17"/>
      <c r="F47" s="19">
        <f t="shared" si="5"/>
        <v>0</v>
      </c>
      <c r="G47" s="19">
        <f t="shared" si="4"/>
        <v>0</v>
      </c>
      <c r="H47" s="19">
        <f t="shared" si="6"/>
        <v>0</v>
      </c>
      <c r="I47" s="19" t="e">
        <f t="shared" si="7"/>
        <v>#DIV/0!</v>
      </c>
    </row>
    <row r="48" spans="1:9" x14ac:dyDescent="0.2">
      <c r="A48" s="23" t="s">
        <v>91</v>
      </c>
      <c r="B48" s="30" t="s">
        <v>92</v>
      </c>
      <c r="C48" s="22" t="s">
        <v>21</v>
      </c>
      <c r="D48" s="31">
        <f>3*0.8*5</f>
        <v>12.000000000000002</v>
      </c>
      <c r="E48" s="17"/>
      <c r="F48" s="19">
        <f t="shared" si="5"/>
        <v>0</v>
      </c>
      <c r="G48" s="19">
        <f t="shared" si="4"/>
        <v>0</v>
      </c>
      <c r="H48" s="19">
        <f t="shared" si="6"/>
        <v>0</v>
      </c>
      <c r="I48" s="19" t="e">
        <f t="shared" si="7"/>
        <v>#DIV/0!</v>
      </c>
    </row>
    <row r="49" spans="1:9" x14ac:dyDescent="0.2">
      <c r="A49" s="23" t="s">
        <v>93</v>
      </c>
      <c r="B49" s="30" t="s">
        <v>94</v>
      </c>
      <c r="C49" s="22" t="s">
        <v>21</v>
      </c>
      <c r="D49" s="31">
        <f>1*1.4*1</f>
        <v>1.4</v>
      </c>
      <c r="E49" s="17"/>
      <c r="F49" s="19">
        <f t="shared" si="5"/>
        <v>0</v>
      </c>
      <c r="G49" s="19">
        <f t="shared" si="4"/>
        <v>0</v>
      </c>
      <c r="H49" s="19">
        <f t="shared" si="6"/>
        <v>0</v>
      </c>
      <c r="I49" s="19" t="e">
        <f t="shared" si="7"/>
        <v>#DIV/0!</v>
      </c>
    </row>
    <row r="50" spans="1:9" x14ac:dyDescent="0.2">
      <c r="A50" s="23" t="s">
        <v>95</v>
      </c>
      <c r="B50" s="30" t="s">
        <v>96</v>
      </c>
      <c r="C50" s="22" t="s">
        <v>21</v>
      </c>
      <c r="D50" s="31">
        <f>0.85*0.8</f>
        <v>0.68</v>
      </c>
      <c r="E50" s="17"/>
      <c r="F50" s="19">
        <f t="shared" si="5"/>
        <v>0</v>
      </c>
      <c r="G50" s="19">
        <f t="shared" si="4"/>
        <v>0</v>
      </c>
      <c r="H50" s="19">
        <f t="shared" si="6"/>
        <v>0</v>
      </c>
      <c r="I50" s="19" t="e">
        <f t="shared" si="7"/>
        <v>#DIV/0!</v>
      </c>
    </row>
    <row r="51" spans="1:9" ht="157.5" x14ac:dyDescent="0.2">
      <c r="A51" s="23" t="s">
        <v>97</v>
      </c>
      <c r="B51" s="29" t="s">
        <v>98</v>
      </c>
      <c r="C51" s="22" t="s">
        <v>8</v>
      </c>
      <c r="D51" s="31">
        <v>1</v>
      </c>
      <c r="E51" s="17"/>
      <c r="F51" s="19">
        <f t="shared" si="5"/>
        <v>0</v>
      </c>
      <c r="G51" s="19">
        <f t="shared" si="4"/>
        <v>0</v>
      </c>
      <c r="H51" s="19">
        <f t="shared" si="6"/>
        <v>0</v>
      </c>
      <c r="I51" s="19" t="e">
        <f t="shared" si="7"/>
        <v>#DIV/0!</v>
      </c>
    </row>
    <row r="52" spans="1:9" ht="67.5" x14ac:dyDescent="0.2">
      <c r="A52" s="23" t="s">
        <v>99</v>
      </c>
      <c r="B52" s="29" t="s">
        <v>100</v>
      </c>
      <c r="C52" s="22" t="s">
        <v>21</v>
      </c>
      <c r="D52" s="31">
        <f>0.85*1.5</f>
        <v>1.2749999999999999</v>
      </c>
      <c r="E52" s="17"/>
      <c r="F52" s="19">
        <f t="shared" si="5"/>
        <v>0</v>
      </c>
      <c r="G52" s="19">
        <f t="shared" si="4"/>
        <v>0</v>
      </c>
      <c r="H52" s="19">
        <f t="shared" si="6"/>
        <v>0</v>
      </c>
      <c r="I52" s="19" t="e">
        <f t="shared" si="7"/>
        <v>#DIV/0!</v>
      </c>
    </row>
    <row r="53" spans="1:9" x14ac:dyDescent="0.2">
      <c r="A53" s="23"/>
      <c r="B53" s="24"/>
      <c r="C53" s="22"/>
      <c r="D53" s="31"/>
      <c r="E53" s="17"/>
      <c r="F53" s="19"/>
      <c r="G53" s="19">
        <f>E53*$J$6</f>
        <v>0</v>
      </c>
      <c r="H53" s="19"/>
      <c r="I53" s="19"/>
    </row>
    <row r="54" spans="1:9" x14ac:dyDescent="0.2">
      <c r="A54" s="21" t="s">
        <v>101</v>
      </c>
      <c r="B54" s="13" t="s">
        <v>102</v>
      </c>
      <c r="C54" s="22"/>
      <c r="D54" s="31"/>
      <c r="E54" s="17"/>
      <c r="F54" s="14">
        <f>SUM(F55:F59)</f>
        <v>0</v>
      </c>
      <c r="G54" s="19"/>
      <c r="H54" s="14">
        <f>SUM(H55:H59)</f>
        <v>0</v>
      </c>
      <c r="I54" s="14" t="e">
        <f>SUM(I55:I59)</f>
        <v>#DIV/0!</v>
      </c>
    </row>
    <row r="55" spans="1:9" ht="22.5" x14ac:dyDescent="0.2">
      <c r="A55" s="23" t="s">
        <v>103</v>
      </c>
      <c r="B55" s="29" t="s">
        <v>104</v>
      </c>
      <c r="C55" s="22" t="s">
        <v>8</v>
      </c>
      <c r="D55" s="31">
        <v>5.12</v>
      </c>
      <c r="E55" s="17"/>
      <c r="F55" s="19">
        <f>D55*E55</f>
        <v>0</v>
      </c>
      <c r="G55" s="19">
        <f>E55*$J$6*0.9</f>
        <v>0</v>
      </c>
      <c r="H55" s="19">
        <f>D55*G55</f>
        <v>0</v>
      </c>
      <c r="I55" s="19" t="e">
        <f>H55/$H$265*100</f>
        <v>#DIV/0!</v>
      </c>
    </row>
    <row r="56" spans="1:9" ht="67.5" x14ac:dyDescent="0.2">
      <c r="A56" s="23" t="s">
        <v>105</v>
      </c>
      <c r="B56" s="29" t="s">
        <v>106</v>
      </c>
      <c r="C56" s="22" t="s">
        <v>21</v>
      </c>
      <c r="D56" s="31">
        <f>4*2.6</f>
        <v>10.4</v>
      </c>
      <c r="E56" s="17"/>
      <c r="F56" s="19">
        <f>D56*E56</f>
        <v>0</v>
      </c>
      <c r="G56" s="19">
        <f>E56*$J$6*0.9</f>
        <v>0</v>
      </c>
      <c r="H56" s="19">
        <f>D56*G56</f>
        <v>0</v>
      </c>
      <c r="I56" s="19" t="e">
        <f>H56/$H$265*100</f>
        <v>#DIV/0!</v>
      </c>
    </row>
    <row r="57" spans="1:9" ht="101.25" x14ac:dyDescent="0.2">
      <c r="A57" s="23" t="s">
        <v>107</v>
      </c>
      <c r="B57" s="29" t="s">
        <v>108</v>
      </c>
      <c r="C57" s="22" t="s">
        <v>8</v>
      </c>
      <c r="D57" s="31">
        <v>1</v>
      </c>
      <c r="E57" s="17"/>
      <c r="F57" s="19">
        <f>D57*E57</f>
        <v>0</v>
      </c>
      <c r="G57" s="19">
        <f>E57*$J$6*0.9</f>
        <v>0</v>
      </c>
      <c r="H57" s="19">
        <f>D57*G57</f>
        <v>0</v>
      </c>
      <c r="I57" s="19" t="e">
        <f>H57/$H$265*100</f>
        <v>#DIV/0!</v>
      </c>
    </row>
    <row r="58" spans="1:9" ht="67.5" x14ac:dyDescent="0.2">
      <c r="A58" s="23" t="s">
        <v>109</v>
      </c>
      <c r="B58" s="29" t="s">
        <v>110</v>
      </c>
      <c r="C58" s="22" t="s">
        <v>8</v>
      </c>
      <c r="D58" s="31">
        <v>1</v>
      </c>
      <c r="E58" s="17"/>
      <c r="F58" s="19">
        <f>D58*E58</f>
        <v>0</v>
      </c>
      <c r="G58" s="19">
        <f>E58*$J$6*0.9</f>
        <v>0</v>
      </c>
      <c r="H58" s="19">
        <f>D58*G58</f>
        <v>0</v>
      </c>
      <c r="I58" s="19" t="e">
        <f>H58/$H$265*100</f>
        <v>#DIV/0!</v>
      </c>
    </row>
    <row r="59" spans="1:9" ht="22.5" x14ac:dyDescent="0.2">
      <c r="A59" s="23" t="s">
        <v>111</v>
      </c>
      <c r="B59" s="29" t="s">
        <v>112</v>
      </c>
      <c r="C59" s="22" t="s">
        <v>21</v>
      </c>
      <c r="D59" s="31">
        <v>3.45</v>
      </c>
      <c r="E59" s="17"/>
      <c r="F59" s="19">
        <f>D59*E59</f>
        <v>0</v>
      </c>
      <c r="G59" s="19">
        <f>E59*$J$6*0.9</f>
        <v>0</v>
      </c>
      <c r="H59" s="19">
        <f>D59*G59</f>
        <v>0</v>
      </c>
      <c r="I59" s="19" t="e">
        <f>H59/$H$265*100</f>
        <v>#DIV/0!</v>
      </c>
    </row>
    <row r="60" spans="1:9" x14ac:dyDescent="0.2">
      <c r="A60" s="23"/>
      <c r="B60" s="24"/>
      <c r="C60" s="22"/>
      <c r="D60" s="31"/>
      <c r="E60" s="17"/>
      <c r="F60" s="19"/>
      <c r="G60" s="19"/>
      <c r="H60" s="19"/>
      <c r="I60" s="19"/>
    </row>
    <row r="61" spans="1:9" x14ac:dyDescent="0.2">
      <c r="A61" s="21" t="s">
        <v>113</v>
      </c>
      <c r="B61" s="13" t="s">
        <v>114</v>
      </c>
      <c r="C61" s="22"/>
      <c r="D61" s="31"/>
      <c r="E61" s="17"/>
      <c r="F61" s="14">
        <f>F62+F79</f>
        <v>0</v>
      </c>
      <c r="G61" s="19"/>
      <c r="H61" s="14">
        <f>H62+H79</f>
        <v>0</v>
      </c>
      <c r="I61" s="14" t="e">
        <f>I62+I79</f>
        <v>#DIV/0!</v>
      </c>
    </row>
    <row r="62" spans="1:9" x14ac:dyDescent="0.2">
      <c r="A62" s="21" t="s">
        <v>115</v>
      </c>
      <c r="B62" s="13" t="s">
        <v>116</v>
      </c>
      <c r="C62" s="22"/>
      <c r="D62" s="31"/>
      <c r="E62" s="17"/>
      <c r="F62" s="14">
        <f>SUM(F63:F77)</f>
        <v>0</v>
      </c>
      <c r="G62" s="19">
        <f>E62*$J$6</f>
        <v>0</v>
      </c>
      <c r="H62" s="14">
        <f>SUM(H63:H77)</f>
        <v>0</v>
      </c>
      <c r="I62" s="14" t="e">
        <f>SUM(I63:I77)</f>
        <v>#DIV/0!</v>
      </c>
    </row>
    <row r="63" spans="1:9" ht="22.5" x14ac:dyDescent="0.2">
      <c r="A63" s="23" t="s">
        <v>117</v>
      </c>
      <c r="B63" s="29" t="s">
        <v>118</v>
      </c>
      <c r="C63" s="32" t="s">
        <v>119</v>
      </c>
      <c r="D63" s="31">
        <v>2</v>
      </c>
      <c r="E63" s="17"/>
      <c r="F63" s="19">
        <f t="shared" ref="F63:F77" si="8">D63*E63</f>
        <v>0</v>
      </c>
      <c r="G63" s="19">
        <f t="shared" ref="G63:G77" si="9">E63*$J$6*0.9</f>
        <v>0</v>
      </c>
      <c r="H63" s="19">
        <f t="shared" ref="H63:H77" si="10">D63*G63</f>
        <v>0</v>
      </c>
      <c r="I63" s="19" t="e">
        <f t="shared" ref="I63:I77" si="11">H63/$H$265*100</f>
        <v>#DIV/0!</v>
      </c>
    </row>
    <row r="64" spans="1:9" ht="33.75" x14ac:dyDescent="0.2">
      <c r="A64" s="23" t="s">
        <v>120</v>
      </c>
      <c r="B64" s="29" t="s">
        <v>121</v>
      </c>
      <c r="C64" s="32" t="s">
        <v>119</v>
      </c>
      <c r="D64" s="31">
        <v>1</v>
      </c>
      <c r="E64" s="17"/>
      <c r="F64" s="19">
        <f t="shared" si="8"/>
        <v>0</v>
      </c>
      <c r="G64" s="19">
        <f t="shared" si="9"/>
        <v>0</v>
      </c>
      <c r="H64" s="19">
        <f t="shared" si="10"/>
        <v>0</v>
      </c>
      <c r="I64" s="19" t="e">
        <f t="shared" si="11"/>
        <v>#DIV/0!</v>
      </c>
    </row>
    <row r="65" spans="1:9" ht="33.75" x14ac:dyDescent="0.2">
      <c r="A65" s="23" t="s">
        <v>122</v>
      </c>
      <c r="B65" s="29" t="s">
        <v>123</v>
      </c>
      <c r="C65" s="32" t="s">
        <v>119</v>
      </c>
      <c r="D65" s="31">
        <v>13</v>
      </c>
      <c r="E65" s="17"/>
      <c r="F65" s="19">
        <f t="shared" si="8"/>
        <v>0</v>
      </c>
      <c r="G65" s="19">
        <f t="shared" si="9"/>
        <v>0</v>
      </c>
      <c r="H65" s="19">
        <f t="shared" si="10"/>
        <v>0</v>
      </c>
      <c r="I65" s="19" t="e">
        <f t="shared" si="11"/>
        <v>#DIV/0!</v>
      </c>
    </row>
    <row r="66" spans="1:9" ht="33.75" x14ac:dyDescent="0.2">
      <c r="A66" s="23" t="s">
        <v>124</v>
      </c>
      <c r="B66" s="29" t="s">
        <v>125</v>
      </c>
      <c r="C66" s="32" t="s">
        <v>119</v>
      </c>
      <c r="D66" s="31">
        <v>10</v>
      </c>
      <c r="E66" s="17"/>
      <c r="F66" s="19">
        <f t="shared" si="8"/>
        <v>0</v>
      </c>
      <c r="G66" s="19">
        <f t="shared" si="9"/>
        <v>0</v>
      </c>
      <c r="H66" s="19">
        <f t="shared" si="10"/>
        <v>0</v>
      </c>
      <c r="I66" s="19" t="e">
        <f t="shared" si="11"/>
        <v>#DIV/0!</v>
      </c>
    </row>
    <row r="67" spans="1:9" ht="33.75" x14ac:dyDescent="0.2">
      <c r="A67" s="23" t="s">
        <v>126</v>
      </c>
      <c r="B67" s="29" t="s">
        <v>127</v>
      </c>
      <c r="C67" s="32" t="s">
        <v>119</v>
      </c>
      <c r="D67" s="31">
        <v>1</v>
      </c>
      <c r="E67" s="17"/>
      <c r="F67" s="19">
        <f t="shared" si="8"/>
        <v>0</v>
      </c>
      <c r="G67" s="19">
        <f t="shared" si="9"/>
        <v>0</v>
      </c>
      <c r="H67" s="19">
        <f t="shared" si="10"/>
        <v>0</v>
      </c>
      <c r="I67" s="19" t="e">
        <f t="shared" si="11"/>
        <v>#DIV/0!</v>
      </c>
    </row>
    <row r="68" spans="1:9" ht="33.75" x14ac:dyDescent="0.2">
      <c r="A68" s="23" t="s">
        <v>128</v>
      </c>
      <c r="B68" s="29" t="s">
        <v>129</v>
      </c>
      <c r="C68" s="32" t="s">
        <v>119</v>
      </c>
      <c r="D68" s="31">
        <v>2</v>
      </c>
      <c r="E68" s="17"/>
      <c r="F68" s="19">
        <f t="shared" si="8"/>
        <v>0</v>
      </c>
      <c r="G68" s="19">
        <f t="shared" si="9"/>
        <v>0</v>
      </c>
      <c r="H68" s="19">
        <f t="shared" si="10"/>
        <v>0</v>
      </c>
      <c r="I68" s="19" t="e">
        <f t="shared" si="11"/>
        <v>#DIV/0!</v>
      </c>
    </row>
    <row r="69" spans="1:9" ht="33.75" x14ac:dyDescent="0.2">
      <c r="A69" s="23" t="s">
        <v>130</v>
      </c>
      <c r="B69" s="29" t="s">
        <v>131</v>
      </c>
      <c r="C69" s="32" t="s">
        <v>119</v>
      </c>
      <c r="D69" s="31">
        <v>4</v>
      </c>
      <c r="E69" s="17"/>
      <c r="F69" s="19">
        <f t="shared" si="8"/>
        <v>0</v>
      </c>
      <c r="G69" s="19">
        <f t="shared" si="9"/>
        <v>0</v>
      </c>
      <c r="H69" s="19">
        <f t="shared" si="10"/>
        <v>0</v>
      </c>
      <c r="I69" s="19" t="e">
        <f t="shared" si="11"/>
        <v>#DIV/0!</v>
      </c>
    </row>
    <row r="70" spans="1:9" ht="33.75" x14ac:dyDescent="0.2">
      <c r="A70" s="23" t="s">
        <v>132</v>
      </c>
      <c r="B70" s="29" t="s">
        <v>133</v>
      </c>
      <c r="C70" s="32" t="s">
        <v>119</v>
      </c>
      <c r="D70" s="31">
        <v>13</v>
      </c>
      <c r="E70" s="17"/>
      <c r="F70" s="19">
        <f t="shared" si="8"/>
        <v>0</v>
      </c>
      <c r="G70" s="19">
        <f t="shared" si="9"/>
        <v>0</v>
      </c>
      <c r="H70" s="19">
        <f t="shared" si="10"/>
        <v>0</v>
      </c>
      <c r="I70" s="19" t="e">
        <f t="shared" si="11"/>
        <v>#DIV/0!</v>
      </c>
    </row>
    <row r="71" spans="1:9" ht="22.5" x14ac:dyDescent="0.2">
      <c r="A71" s="23" t="s">
        <v>134</v>
      </c>
      <c r="B71" s="29" t="s">
        <v>135</v>
      </c>
      <c r="C71" s="32" t="s">
        <v>119</v>
      </c>
      <c r="D71" s="31">
        <v>6</v>
      </c>
      <c r="E71" s="17"/>
      <c r="F71" s="19">
        <f t="shared" si="8"/>
        <v>0</v>
      </c>
      <c r="G71" s="19">
        <f t="shared" si="9"/>
        <v>0</v>
      </c>
      <c r="H71" s="19">
        <f t="shared" si="10"/>
        <v>0</v>
      </c>
      <c r="I71" s="19" t="e">
        <f t="shared" si="11"/>
        <v>#DIV/0!</v>
      </c>
    </row>
    <row r="72" spans="1:9" ht="67.5" x14ac:dyDescent="0.2">
      <c r="A72" s="23" t="s">
        <v>136</v>
      </c>
      <c r="B72" s="29" t="s">
        <v>137</v>
      </c>
      <c r="C72" s="22" t="s">
        <v>8</v>
      </c>
      <c r="D72" s="17">
        <v>10</v>
      </c>
      <c r="E72" s="17"/>
      <c r="F72" s="19">
        <f t="shared" si="8"/>
        <v>0</v>
      </c>
      <c r="G72" s="19">
        <f t="shared" si="9"/>
        <v>0</v>
      </c>
      <c r="H72" s="19">
        <f t="shared" si="10"/>
        <v>0</v>
      </c>
      <c r="I72" s="19" t="e">
        <f t="shared" si="11"/>
        <v>#DIV/0!</v>
      </c>
    </row>
    <row r="73" spans="1:9" s="33" customFormat="1" ht="33.75" x14ac:dyDescent="0.2">
      <c r="A73" s="23" t="s">
        <v>138</v>
      </c>
      <c r="B73" s="29" t="s">
        <v>139</v>
      </c>
      <c r="C73" s="32" t="s">
        <v>119</v>
      </c>
      <c r="D73" s="31">
        <v>2</v>
      </c>
      <c r="E73" s="17"/>
      <c r="F73" s="19">
        <f t="shared" si="8"/>
        <v>0</v>
      </c>
      <c r="G73" s="19">
        <f t="shared" si="9"/>
        <v>0</v>
      </c>
      <c r="H73" s="19">
        <f t="shared" si="10"/>
        <v>0</v>
      </c>
      <c r="I73" s="19" t="e">
        <f t="shared" si="11"/>
        <v>#DIV/0!</v>
      </c>
    </row>
    <row r="74" spans="1:9" s="33" customFormat="1" ht="33.75" x14ac:dyDescent="0.2">
      <c r="A74" s="23" t="s">
        <v>140</v>
      </c>
      <c r="B74" s="29" t="s">
        <v>141</v>
      </c>
      <c r="C74" s="32" t="s">
        <v>119</v>
      </c>
      <c r="D74" s="31">
        <v>2</v>
      </c>
      <c r="E74" s="17"/>
      <c r="F74" s="19">
        <f t="shared" si="8"/>
        <v>0</v>
      </c>
      <c r="G74" s="19">
        <f t="shared" si="9"/>
        <v>0</v>
      </c>
      <c r="H74" s="19">
        <f t="shared" si="10"/>
        <v>0</v>
      </c>
      <c r="I74" s="19" t="e">
        <f t="shared" si="11"/>
        <v>#DIV/0!</v>
      </c>
    </row>
    <row r="75" spans="1:9" s="33" customFormat="1" ht="33.75" x14ac:dyDescent="0.2">
      <c r="A75" s="23" t="s">
        <v>142</v>
      </c>
      <c r="B75" s="29" t="s">
        <v>143</v>
      </c>
      <c r="C75" s="32" t="s">
        <v>119</v>
      </c>
      <c r="D75" s="31">
        <v>2</v>
      </c>
      <c r="E75" s="17"/>
      <c r="F75" s="19">
        <f t="shared" si="8"/>
        <v>0</v>
      </c>
      <c r="G75" s="19">
        <f t="shared" si="9"/>
        <v>0</v>
      </c>
      <c r="H75" s="19">
        <f t="shared" si="10"/>
        <v>0</v>
      </c>
      <c r="I75" s="19" t="e">
        <f t="shared" si="11"/>
        <v>#DIV/0!</v>
      </c>
    </row>
    <row r="76" spans="1:9" s="33" customFormat="1" ht="22.5" x14ac:dyDescent="0.2">
      <c r="A76" s="23" t="s">
        <v>144</v>
      </c>
      <c r="B76" s="29" t="s">
        <v>145</v>
      </c>
      <c r="C76" s="32" t="s">
        <v>119</v>
      </c>
      <c r="D76" s="31">
        <v>3</v>
      </c>
      <c r="E76" s="17"/>
      <c r="F76" s="19">
        <f t="shared" si="8"/>
        <v>0</v>
      </c>
      <c r="G76" s="19">
        <f t="shared" si="9"/>
        <v>0</v>
      </c>
      <c r="H76" s="19">
        <f t="shared" si="10"/>
        <v>0</v>
      </c>
      <c r="I76" s="19" t="e">
        <f t="shared" si="11"/>
        <v>#DIV/0!</v>
      </c>
    </row>
    <row r="77" spans="1:9" s="33" customFormat="1" ht="22.5" x14ac:dyDescent="0.2">
      <c r="A77" s="23" t="s">
        <v>146</v>
      </c>
      <c r="B77" s="29" t="s">
        <v>147</v>
      </c>
      <c r="C77" s="32" t="s">
        <v>148</v>
      </c>
      <c r="D77" s="31">
        <v>3</v>
      </c>
      <c r="E77" s="17"/>
      <c r="F77" s="19">
        <f t="shared" si="8"/>
        <v>0</v>
      </c>
      <c r="G77" s="19">
        <f t="shared" si="9"/>
        <v>0</v>
      </c>
      <c r="H77" s="19">
        <f t="shared" si="10"/>
        <v>0</v>
      </c>
      <c r="I77" s="19" t="e">
        <f t="shared" si="11"/>
        <v>#DIV/0!</v>
      </c>
    </row>
    <row r="78" spans="1:9" s="33" customFormat="1" x14ac:dyDescent="0.2">
      <c r="A78" s="23"/>
      <c r="B78" s="29"/>
      <c r="C78" s="32"/>
      <c r="D78" s="31"/>
      <c r="E78" s="17"/>
      <c r="F78" s="19"/>
      <c r="G78" s="19"/>
      <c r="H78" s="19"/>
      <c r="I78" s="19"/>
    </row>
    <row r="79" spans="1:9" x14ac:dyDescent="0.2">
      <c r="A79" s="21" t="s">
        <v>149</v>
      </c>
      <c r="B79" s="34" t="s">
        <v>150</v>
      </c>
      <c r="C79" s="32"/>
      <c r="D79" s="31"/>
      <c r="E79" s="17"/>
      <c r="F79" s="14">
        <f>SUM(F80:F83)</f>
        <v>0</v>
      </c>
      <c r="G79" s="19"/>
      <c r="H79" s="14">
        <f>SUM(H80:H83)</f>
        <v>0</v>
      </c>
      <c r="I79" s="14" t="e">
        <f>SUM(I80:I83)</f>
        <v>#DIV/0!</v>
      </c>
    </row>
    <row r="80" spans="1:9" ht="33.75" x14ac:dyDescent="0.2">
      <c r="A80" s="23" t="s">
        <v>151</v>
      </c>
      <c r="B80" s="29" t="s">
        <v>152</v>
      </c>
      <c r="C80" s="32" t="s">
        <v>119</v>
      </c>
      <c r="D80" s="31">
        <v>16</v>
      </c>
      <c r="E80" s="17"/>
      <c r="F80" s="19">
        <f>D80*E80</f>
        <v>0</v>
      </c>
      <c r="G80" s="19">
        <f>E80*$J$6*0.9</f>
        <v>0</v>
      </c>
      <c r="H80" s="19">
        <f>D80*G80</f>
        <v>0</v>
      </c>
      <c r="I80" s="19" t="e">
        <f>H80/$H$265*100</f>
        <v>#DIV/0!</v>
      </c>
    </row>
    <row r="81" spans="1:9" ht="45" x14ac:dyDescent="0.2">
      <c r="A81" s="23" t="s">
        <v>153</v>
      </c>
      <c r="B81" s="29" t="s">
        <v>154</v>
      </c>
      <c r="C81" s="32" t="s">
        <v>119</v>
      </c>
      <c r="D81" s="31">
        <v>1</v>
      </c>
      <c r="E81" s="17"/>
      <c r="F81" s="19">
        <f>D81*E81</f>
        <v>0</v>
      </c>
      <c r="G81" s="19">
        <f>E81*$J$6*0.9</f>
        <v>0</v>
      </c>
      <c r="H81" s="19">
        <f>D81*G81</f>
        <v>0</v>
      </c>
      <c r="I81" s="19" t="e">
        <f>H81/$H$265*100</f>
        <v>#DIV/0!</v>
      </c>
    </row>
    <row r="82" spans="1:9" ht="33.75" x14ac:dyDescent="0.2">
      <c r="A82" s="23" t="s">
        <v>155</v>
      </c>
      <c r="B82" s="29" t="s">
        <v>156</v>
      </c>
      <c r="C82" s="32" t="s">
        <v>119</v>
      </c>
      <c r="D82" s="31">
        <v>10</v>
      </c>
      <c r="E82" s="17"/>
      <c r="F82" s="19">
        <f>D82*E82</f>
        <v>0</v>
      </c>
      <c r="G82" s="19">
        <f>E82*$J$6*0.9</f>
        <v>0</v>
      </c>
      <c r="H82" s="19">
        <f>D82*G82</f>
        <v>0</v>
      </c>
      <c r="I82" s="19" t="e">
        <f>H82/$H$265*100</f>
        <v>#DIV/0!</v>
      </c>
    </row>
    <row r="83" spans="1:9" ht="22.5" x14ac:dyDescent="0.2">
      <c r="A83" s="23" t="s">
        <v>157</v>
      </c>
      <c r="B83" s="29" t="s">
        <v>158</v>
      </c>
      <c r="C83" s="32" t="s">
        <v>148</v>
      </c>
      <c r="D83" s="31">
        <v>16</v>
      </c>
      <c r="E83" s="17"/>
      <c r="F83" s="19">
        <f>D83*E83</f>
        <v>0</v>
      </c>
      <c r="G83" s="19">
        <f>E83*$J$6*0.9</f>
        <v>0</v>
      </c>
      <c r="H83" s="19">
        <f>D83*G83</f>
        <v>0</v>
      </c>
      <c r="I83" s="19" t="e">
        <f>H83/$H$265*100</f>
        <v>#DIV/0!</v>
      </c>
    </row>
    <row r="84" spans="1:9" x14ac:dyDescent="0.2">
      <c r="A84" s="23"/>
      <c r="B84" s="29"/>
      <c r="C84" s="32"/>
      <c r="D84" s="31"/>
      <c r="E84" s="17"/>
      <c r="F84" s="19"/>
      <c r="G84" s="19"/>
      <c r="H84" s="19"/>
      <c r="I84" s="19"/>
    </row>
    <row r="85" spans="1:9" x14ac:dyDescent="0.2">
      <c r="A85" s="21" t="s">
        <v>159</v>
      </c>
      <c r="B85" s="13" t="s">
        <v>160</v>
      </c>
      <c r="C85" s="22"/>
      <c r="D85" s="31"/>
      <c r="E85" s="17"/>
      <c r="F85" s="14">
        <f>F86+F157</f>
        <v>0</v>
      </c>
      <c r="G85" s="19"/>
      <c r="H85" s="14">
        <f>H86+H157</f>
        <v>0</v>
      </c>
      <c r="I85" s="14" t="e">
        <f>I86+I157</f>
        <v>#DIV/0!</v>
      </c>
    </row>
    <row r="86" spans="1:9" x14ac:dyDescent="0.2">
      <c r="A86" s="21" t="s">
        <v>161</v>
      </c>
      <c r="B86" s="13" t="s">
        <v>162</v>
      </c>
      <c r="C86" s="35"/>
      <c r="D86" s="36"/>
      <c r="E86" s="37"/>
      <c r="F86" s="14">
        <f>SUM(F87:F155)</f>
        <v>0</v>
      </c>
      <c r="G86" s="19"/>
      <c r="H86" s="14">
        <f>SUM(H87:H155)</f>
        <v>0</v>
      </c>
      <c r="I86" s="14" t="e">
        <f>SUM(I87:I155)</f>
        <v>#DIV/0!</v>
      </c>
    </row>
    <row r="87" spans="1:9" ht="22.5" x14ac:dyDescent="0.2">
      <c r="A87" s="23" t="s">
        <v>163</v>
      </c>
      <c r="B87" s="29" t="s">
        <v>164</v>
      </c>
      <c r="C87" s="32" t="s">
        <v>165</v>
      </c>
      <c r="D87" s="31">
        <v>20</v>
      </c>
      <c r="E87" s="17"/>
      <c r="F87" s="19">
        <f t="shared" ref="F87:F118" si="12">D87*E87</f>
        <v>0</v>
      </c>
      <c r="G87" s="19">
        <f t="shared" ref="G87:G118" si="13">E87*$J$6*0.9</f>
        <v>0</v>
      </c>
      <c r="H87" s="19">
        <f t="shared" ref="H87:H118" si="14">D87*G87</f>
        <v>0</v>
      </c>
      <c r="I87" s="19" t="e">
        <f t="shared" ref="I87:I118" si="15">H87/$H$265*100</f>
        <v>#DIV/0!</v>
      </c>
    </row>
    <row r="88" spans="1:9" ht="33.75" x14ac:dyDescent="0.2">
      <c r="A88" s="23" t="s">
        <v>166</v>
      </c>
      <c r="B88" s="29" t="s">
        <v>167</v>
      </c>
      <c r="C88" s="32" t="s">
        <v>165</v>
      </c>
      <c r="D88" s="31">
        <v>4</v>
      </c>
      <c r="E88" s="17"/>
      <c r="F88" s="19">
        <f t="shared" si="12"/>
        <v>0</v>
      </c>
      <c r="G88" s="19">
        <f t="shared" si="13"/>
        <v>0</v>
      </c>
      <c r="H88" s="19">
        <f t="shared" si="14"/>
        <v>0</v>
      </c>
      <c r="I88" s="19" t="e">
        <f t="shared" si="15"/>
        <v>#DIV/0!</v>
      </c>
    </row>
    <row r="89" spans="1:9" ht="45" x14ac:dyDescent="0.2">
      <c r="A89" s="23" t="s">
        <v>168</v>
      </c>
      <c r="B89" s="29" t="s">
        <v>169</v>
      </c>
      <c r="C89" s="32" t="s">
        <v>148</v>
      </c>
      <c r="D89" s="31">
        <v>88</v>
      </c>
      <c r="E89" s="17"/>
      <c r="F89" s="19">
        <f t="shared" si="12"/>
        <v>0</v>
      </c>
      <c r="G89" s="19">
        <f t="shared" si="13"/>
        <v>0</v>
      </c>
      <c r="H89" s="19">
        <f t="shared" si="14"/>
        <v>0</v>
      </c>
      <c r="I89" s="19" t="e">
        <f t="shared" si="15"/>
        <v>#DIV/0!</v>
      </c>
    </row>
    <row r="90" spans="1:9" ht="45" x14ac:dyDescent="0.2">
      <c r="A90" s="23" t="s">
        <v>170</v>
      </c>
      <c r="B90" s="29" t="s">
        <v>171</v>
      </c>
      <c r="C90" s="32" t="s">
        <v>148</v>
      </c>
      <c r="D90" s="31">
        <v>9</v>
      </c>
      <c r="E90" s="17"/>
      <c r="F90" s="19">
        <f t="shared" si="12"/>
        <v>0</v>
      </c>
      <c r="G90" s="19">
        <f t="shared" si="13"/>
        <v>0</v>
      </c>
      <c r="H90" s="19">
        <f t="shared" si="14"/>
        <v>0</v>
      </c>
      <c r="I90" s="19" t="e">
        <f t="shared" si="15"/>
        <v>#DIV/0!</v>
      </c>
    </row>
    <row r="91" spans="1:9" ht="33.75" x14ac:dyDescent="0.2">
      <c r="A91" s="23" t="s">
        <v>172</v>
      </c>
      <c r="B91" s="29" t="s">
        <v>173</v>
      </c>
      <c r="C91" s="32" t="s">
        <v>148</v>
      </c>
      <c r="D91" s="31">
        <v>176</v>
      </c>
      <c r="E91" s="17"/>
      <c r="F91" s="19">
        <f t="shared" si="12"/>
        <v>0</v>
      </c>
      <c r="G91" s="19">
        <f t="shared" si="13"/>
        <v>0</v>
      </c>
      <c r="H91" s="19">
        <f t="shared" si="14"/>
        <v>0</v>
      </c>
      <c r="I91" s="19" t="e">
        <f t="shared" si="15"/>
        <v>#DIV/0!</v>
      </c>
    </row>
    <row r="92" spans="1:9" ht="33.75" x14ac:dyDescent="0.2">
      <c r="A92" s="23" t="s">
        <v>174</v>
      </c>
      <c r="B92" s="29" t="s">
        <v>175</v>
      </c>
      <c r="C92" s="32" t="s">
        <v>148</v>
      </c>
      <c r="D92" s="31">
        <v>18</v>
      </c>
      <c r="E92" s="17"/>
      <c r="F92" s="19">
        <f t="shared" si="12"/>
        <v>0</v>
      </c>
      <c r="G92" s="19">
        <f t="shared" si="13"/>
        <v>0</v>
      </c>
      <c r="H92" s="19">
        <f t="shared" si="14"/>
        <v>0</v>
      </c>
      <c r="I92" s="19" t="e">
        <f t="shared" si="15"/>
        <v>#DIV/0!</v>
      </c>
    </row>
    <row r="93" spans="1:9" ht="22.5" x14ac:dyDescent="0.2">
      <c r="A93" s="23" t="s">
        <v>176</v>
      </c>
      <c r="B93" s="29" t="s">
        <v>177</v>
      </c>
      <c r="C93" s="32" t="s">
        <v>148</v>
      </c>
      <c r="D93" s="31">
        <v>112</v>
      </c>
      <c r="E93" s="17"/>
      <c r="F93" s="19">
        <f t="shared" si="12"/>
        <v>0</v>
      </c>
      <c r="G93" s="19">
        <f t="shared" si="13"/>
        <v>0</v>
      </c>
      <c r="H93" s="19">
        <f t="shared" si="14"/>
        <v>0</v>
      </c>
      <c r="I93" s="19" t="e">
        <f t="shared" si="15"/>
        <v>#DIV/0!</v>
      </c>
    </row>
    <row r="94" spans="1:9" ht="22.5" x14ac:dyDescent="0.2">
      <c r="A94" s="23" t="s">
        <v>178</v>
      </c>
      <c r="B94" s="29" t="s">
        <v>179</v>
      </c>
      <c r="C94" s="32" t="s">
        <v>148</v>
      </c>
      <c r="D94" s="31">
        <v>31</v>
      </c>
      <c r="E94" s="17"/>
      <c r="F94" s="19">
        <f t="shared" si="12"/>
        <v>0</v>
      </c>
      <c r="G94" s="19">
        <f t="shared" si="13"/>
        <v>0</v>
      </c>
      <c r="H94" s="19">
        <f t="shared" si="14"/>
        <v>0</v>
      </c>
      <c r="I94" s="19" t="e">
        <f t="shared" si="15"/>
        <v>#DIV/0!</v>
      </c>
    </row>
    <row r="95" spans="1:9" ht="22.5" x14ac:dyDescent="0.2">
      <c r="A95" s="23" t="s">
        <v>180</v>
      </c>
      <c r="B95" s="29" t="s">
        <v>181</v>
      </c>
      <c r="C95" s="32" t="s">
        <v>148</v>
      </c>
      <c r="D95" s="31">
        <v>76</v>
      </c>
      <c r="E95" s="17"/>
      <c r="F95" s="19">
        <f t="shared" si="12"/>
        <v>0</v>
      </c>
      <c r="G95" s="19">
        <f t="shared" si="13"/>
        <v>0</v>
      </c>
      <c r="H95" s="19">
        <f t="shared" si="14"/>
        <v>0</v>
      </c>
      <c r="I95" s="19" t="e">
        <f t="shared" si="15"/>
        <v>#DIV/0!</v>
      </c>
    </row>
    <row r="96" spans="1:9" ht="22.5" x14ac:dyDescent="0.2">
      <c r="A96" s="23" t="s">
        <v>182</v>
      </c>
      <c r="B96" s="29" t="s">
        <v>183</v>
      </c>
      <c r="C96" s="32" t="s">
        <v>148</v>
      </c>
      <c r="D96" s="31">
        <v>18</v>
      </c>
      <c r="E96" s="17"/>
      <c r="F96" s="19">
        <f t="shared" si="12"/>
        <v>0</v>
      </c>
      <c r="G96" s="19">
        <f t="shared" si="13"/>
        <v>0</v>
      </c>
      <c r="H96" s="19">
        <f t="shared" si="14"/>
        <v>0</v>
      </c>
      <c r="I96" s="19" t="e">
        <f t="shared" si="15"/>
        <v>#DIV/0!</v>
      </c>
    </row>
    <row r="97" spans="1:9" x14ac:dyDescent="0.2">
      <c r="A97" s="23" t="s">
        <v>184</v>
      </c>
      <c r="B97" s="29" t="s">
        <v>185</v>
      </c>
      <c r="C97" s="32" t="s">
        <v>148</v>
      </c>
      <c r="D97" s="31">
        <v>47</v>
      </c>
      <c r="E97" s="17"/>
      <c r="F97" s="19">
        <f t="shared" si="12"/>
        <v>0</v>
      </c>
      <c r="G97" s="19">
        <f t="shared" si="13"/>
        <v>0</v>
      </c>
      <c r="H97" s="19">
        <f t="shared" si="14"/>
        <v>0</v>
      </c>
      <c r="I97" s="19" t="e">
        <f t="shared" si="15"/>
        <v>#DIV/0!</v>
      </c>
    </row>
    <row r="98" spans="1:9" ht="22.5" x14ac:dyDescent="0.2">
      <c r="A98" s="23" t="s">
        <v>186</v>
      </c>
      <c r="B98" s="29" t="s">
        <v>187</v>
      </c>
      <c r="C98" s="32" t="s">
        <v>148</v>
      </c>
      <c r="D98" s="31">
        <v>33</v>
      </c>
      <c r="E98" s="17"/>
      <c r="F98" s="19">
        <f t="shared" si="12"/>
        <v>0</v>
      </c>
      <c r="G98" s="19">
        <f t="shared" si="13"/>
        <v>0</v>
      </c>
      <c r="H98" s="19">
        <f t="shared" si="14"/>
        <v>0</v>
      </c>
      <c r="I98" s="19" t="e">
        <f t="shared" si="15"/>
        <v>#DIV/0!</v>
      </c>
    </row>
    <row r="99" spans="1:9" ht="22.5" x14ac:dyDescent="0.2">
      <c r="A99" s="23" t="s">
        <v>188</v>
      </c>
      <c r="B99" s="29" t="s">
        <v>189</v>
      </c>
      <c r="C99" s="32" t="s">
        <v>148</v>
      </c>
      <c r="D99" s="31">
        <v>1</v>
      </c>
      <c r="E99" s="17"/>
      <c r="F99" s="19">
        <f t="shared" si="12"/>
        <v>0</v>
      </c>
      <c r="G99" s="19">
        <f t="shared" si="13"/>
        <v>0</v>
      </c>
      <c r="H99" s="19">
        <f t="shared" si="14"/>
        <v>0</v>
      </c>
      <c r="I99" s="19" t="e">
        <f t="shared" si="15"/>
        <v>#DIV/0!</v>
      </c>
    </row>
    <row r="100" spans="1:9" ht="22.5" x14ac:dyDescent="0.2">
      <c r="A100" s="23" t="s">
        <v>190</v>
      </c>
      <c r="B100" s="29" t="s">
        <v>191</v>
      </c>
      <c r="C100" s="32" t="s">
        <v>148</v>
      </c>
      <c r="D100" s="31">
        <v>1</v>
      </c>
      <c r="E100" s="17"/>
      <c r="F100" s="19">
        <f t="shared" si="12"/>
        <v>0</v>
      </c>
      <c r="G100" s="19">
        <f t="shared" si="13"/>
        <v>0</v>
      </c>
      <c r="H100" s="19">
        <f t="shared" si="14"/>
        <v>0</v>
      </c>
      <c r="I100" s="19" t="e">
        <f t="shared" si="15"/>
        <v>#DIV/0!</v>
      </c>
    </row>
    <row r="101" spans="1:9" x14ac:dyDescent="0.2">
      <c r="A101" s="23" t="s">
        <v>192</v>
      </c>
      <c r="B101" s="29" t="s">
        <v>193</v>
      </c>
      <c r="C101" s="32" t="s">
        <v>148</v>
      </c>
      <c r="D101" s="31">
        <v>14</v>
      </c>
      <c r="E101" s="17"/>
      <c r="F101" s="19">
        <f t="shared" si="12"/>
        <v>0</v>
      </c>
      <c r="G101" s="19">
        <f t="shared" si="13"/>
        <v>0</v>
      </c>
      <c r="H101" s="19">
        <f t="shared" si="14"/>
        <v>0</v>
      </c>
      <c r="I101" s="19" t="e">
        <f t="shared" si="15"/>
        <v>#DIV/0!</v>
      </c>
    </row>
    <row r="102" spans="1:9" x14ac:dyDescent="0.2">
      <c r="A102" s="23" t="s">
        <v>194</v>
      </c>
      <c r="B102" s="29" t="s">
        <v>195</v>
      </c>
      <c r="C102" s="32" t="s">
        <v>148</v>
      </c>
      <c r="D102" s="31">
        <v>5</v>
      </c>
      <c r="E102" s="17"/>
      <c r="F102" s="19">
        <f t="shared" si="12"/>
        <v>0</v>
      </c>
      <c r="G102" s="19">
        <f t="shared" si="13"/>
        <v>0</v>
      </c>
      <c r="H102" s="19">
        <f t="shared" si="14"/>
        <v>0</v>
      </c>
      <c r="I102" s="19" t="e">
        <f t="shared" si="15"/>
        <v>#DIV/0!</v>
      </c>
    </row>
    <row r="103" spans="1:9" x14ac:dyDescent="0.2">
      <c r="A103" s="23" t="s">
        <v>196</v>
      </c>
      <c r="B103" s="29" t="s">
        <v>197</v>
      </c>
      <c r="C103" s="32" t="s">
        <v>148</v>
      </c>
      <c r="D103" s="31">
        <v>2</v>
      </c>
      <c r="E103" s="17"/>
      <c r="F103" s="19">
        <f t="shared" si="12"/>
        <v>0</v>
      </c>
      <c r="G103" s="19">
        <f t="shared" si="13"/>
        <v>0</v>
      </c>
      <c r="H103" s="19">
        <f t="shared" si="14"/>
        <v>0</v>
      </c>
      <c r="I103" s="19" t="e">
        <f t="shared" si="15"/>
        <v>#DIV/0!</v>
      </c>
    </row>
    <row r="104" spans="1:9" x14ac:dyDescent="0.2">
      <c r="A104" s="23" t="s">
        <v>198</v>
      </c>
      <c r="B104" s="29" t="s">
        <v>199</v>
      </c>
      <c r="C104" s="32" t="s">
        <v>148</v>
      </c>
      <c r="D104" s="31">
        <v>5</v>
      </c>
      <c r="E104" s="17"/>
      <c r="F104" s="19">
        <f t="shared" si="12"/>
        <v>0</v>
      </c>
      <c r="G104" s="19">
        <f t="shared" si="13"/>
        <v>0</v>
      </c>
      <c r="H104" s="19">
        <f t="shared" si="14"/>
        <v>0</v>
      </c>
      <c r="I104" s="19" t="e">
        <f t="shared" si="15"/>
        <v>#DIV/0!</v>
      </c>
    </row>
    <row r="105" spans="1:9" x14ac:dyDescent="0.2">
      <c r="A105" s="23" t="s">
        <v>200</v>
      </c>
      <c r="B105" s="29" t="s">
        <v>201</v>
      </c>
      <c r="C105" s="32" t="s">
        <v>148</v>
      </c>
      <c r="D105" s="31">
        <v>5</v>
      </c>
      <c r="E105" s="17"/>
      <c r="F105" s="19">
        <f t="shared" si="12"/>
        <v>0</v>
      </c>
      <c r="G105" s="19">
        <f t="shared" si="13"/>
        <v>0</v>
      </c>
      <c r="H105" s="19">
        <f t="shared" si="14"/>
        <v>0</v>
      </c>
      <c r="I105" s="19" t="e">
        <f t="shared" si="15"/>
        <v>#DIV/0!</v>
      </c>
    </row>
    <row r="106" spans="1:9" ht="22.5" x14ac:dyDescent="0.2">
      <c r="A106" s="23" t="s">
        <v>202</v>
      </c>
      <c r="B106" s="29" t="s">
        <v>203</v>
      </c>
      <c r="C106" s="32" t="s">
        <v>148</v>
      </c>
      <c r="D106" s="31">
        <v>2</v>
      </c>
      <c r="E106" s="17"/>
      <c r="F106" s="19">
        <f t="shared" si="12"/>
        <v>0</v>
      </c>
      <c r="G106" s="19">
        <f t="shared" si="13"/>
        <v>0</v>
      </c>
      <c r="H106" s="19">
        <f t="shared" si="14"/>
        <v>0</v>
      </c>
      <c r="I106" s="19" t="e">
        <f t="shared" si="15"/>
        <v>#DIV/0!</v>
      </c>
    </row>
    <row r="107" spans="1:9" ht="22.5" x14ac:dyDescent="0.2">
      <c r="A107" s="23" t="s">
        <v>204</v>
      </c>
      <c r="B107" s="29" t="s">
        <v>205</v>
      </c>
      <c r="C107" s="32" t="s">
        <v>148</v>
      </c>
      <c r="D107" s="31">
        <v>2</v>
      </c>
      <c r="E107" s="17"/>
      <c r="F107" s="19">
        <f t="shared" si="12"/>
        <v>0</v>
      </c>
      <c r="G107" s="19">
        <f t="shared" si="13"/>
        <v>0</v>
      </c>
      <c r="H107" s="19">
        <f t="shared" si="14"/>
        <v>0</v>
      </c>
      <c r="I107" s="19" t="e">
        <f t="shared" si="15"/>
        <v>#DIV/0!</v>
      </c>
    </row>
    <row r="108" spans="1:9" x14ac:dyDescent="0.2">
      <c r="A108" s="23" t="s">
        <v>206</v>
      </c>
      <c r="B108" s="29" t="s">
        <v>207</v>
      </c>
      <c r="C108" s="32" t="s">
        <v>148</v>
      </c>
      <c r="D108" s="31">
        <v>14</v>
      </c>
      <c r="E108" s="17"/>
      <c r="F108" s="19">
        <f t="shared" si="12"/>
        <v>0</v>
      </c>
      <c r="G108" s="19">
        <f t="shared" si="13"/>
        <v>0</v>
      </c>
      <c r="H108" s="19">
        <f t="shared" si="14"/>
        <v>0</v>
      </c>
      <c r="I108" s="19" t="e">
        <f t="shared" si="15"/>
        <v>#DIV/0!</v>
      </c>
    </row>
    <row r="109" spans="1:9" ht="22.5" x14ac:dyDescent="0.2">
      <c r="A109" s="23" t="s">
        <v>208</v>
      </c>
      <c r="B109" s="29" t="s">
        <v>209</v>
      </c>
      <c r="C109" s="32" t="s">
        <v>148</v>
      </c>
      <c r="D109" s="31">
        <v>4</v>
      </c>
      <c r="E109" s="17"/>
      <c r="F109" s="19">
        <f t="shared" si="12"/>
        <v>0</v>
      </c>
      <c r="G109" s="19">
        <f t="shared" si="13"/>
        <v>0</v>
      </c>
      <c r="H109" s="19">
        <f t="shared" si="14"/>
        <v>0</v>
      </c>
      <c r="I109" s="19" t="e">
        <f t="shared" si="15"/>
        <v>#DIV/0!</v>
      </c>
    </row>
    <row r="110" spans="1:9" ht="22.5" x14ac:dyDescent="0.2">
      <c r="A110" s="23" t="s">
        <v>210</v>
      </c>
      <c r="B110" s="29" t="s">
        <v>211</v>
      </c>
      <c r="C110" s="32" t="s">
        <v>148</v>
      </c>
      <c r="D110" s="31">
        <v>1</v>
      </c>
      <c r="E110" s="17"/>
      <c r="F110" s="19">
        <f t="shared" si="12"/>
        <v>0</v>
      </c>
      <c r="G110" s="19">
        <f t="shared" si="13"/>
        <v>0</v>
      </c>
      <c r="H110" s="19">
        <f t="shared" si="14"/>
        <v>0</v>
      </c>
      <c r="I110" s="19" t="e">
        <f t="shared" si="15"/>
        <v>#DIV/0!</v>
      </c>
    </row>
    <row r="111" spans="1:9" ht="22.5" x14ac:dyDescent="0.2">
      <c r="A111" s="23" t="s">
        <v>212</v>
      </c>
      <c r="B111" s="29" t="s">
        <v>213</v>
      </c>
      <c r="C111" s="32" t="s">
        <v>119</v>
      </c>
      <c r="D111" s="31">
        <v>9</v>
      </c>
      <c r="E111" s="17"/>
      <c r="F111" s="19">
        <f t="shared" si="12"/>
        <v>0</v>
      </c>
      <c r="G111" s="19">
        <f t="shared" si="13"/>
        <v>0</v>
      </c>
      <c r="H111" s="19">
        <f t="shared" si="14"/>
        <v>0</v>
      </c>
      <c r="I111" s="19" t="e">
        <f t="shared" si="15"/>
        <v>#DIV/0!</v>
      </c>
    </row>
    <row r="112" spans="1:9" x14ac:dyDescent="0.2">
      <c r="A112" s="23" t="s">
        <v>214</v>
      </c>
      <c r="B112" s="29" t="s">
        <v>215</v>
      </c>
      <c r="C112" s="32" t="s">
        <v>148</v>
      </c>
      <c r="D112" s="31">
        <v>1</v>
      </c>
      <c r="E112" s="17"/>
      <c r="F112" s="19">
        <f t="shared" si="12"/>
        <v>0</v>
      </c>
      <c r="G112" s="19">
        <f t="shared" si="13"/>
        <v>0</v>
      </c>
      <c r="H112" s="19">
        <f t="shared" si="14"/>
        <v>0</v>
      </c>
      <c r="I112" s="19" t="e">
        <f t="shared" si="15"/>
        <v>#DIV/0!</v>
      </c>
    </row>
    <row r="113" spans="1:9" x14ac:dyDescent="0.2">
      <c r="A113" s="23" t="s">
        <v>216</v>
      </c>
      <c r="B113" s="29" t="s">
        <v>217</v>
      </c>
      <c r="C113" s="32" t="s">
        <v>148</v>
      </c>
      <c r="D113" s="31">
        <v>1</v>
      </c>
      <c r="E113" s="17"/>
      <c r="F113" s="19">
        <f t="shared" si="12"/>
        <v>0</v>
      </c>
      <c r="G113" s="19">
        <f t="shared" si="13"/>
        <v>0</v>
      </c>
      <c r="H113" s="19">
        <f t="shared" si="14"/>
        <v>0</v>
      </c>
      <c r="I113" s="19" t="e">
        <f t="shared" si="15"/>
        <v>#DIV/0!</v>
      </c>
    </row>
    <row r="114" spans="1:9" x14ac:dyDescent="0.2">
      <c r="A114" s="23" t="s">
        <v>218</v>
      </c>
      <c r="B114" s="29" t="s">
        <v>219</v>
      </c>
      <c r="C114" s="32" t="s">
        <v>148</v>
      </c>
      <c r="D114" s="31">
        <v>1</v>
      </c>
      <c r="E114" s="17"/>
      <c r="F114" s="19">
        <f t="shared" si="12"/>
        <v>0</v>
      </c>
      <c r="G114" s="19">
        <f t="shared" si="13"/>
        <v>0</v>
      </c>
      <c r="H114" s="19">
        <f t="shared" si="14"/>
        <v>0</v>
      </c>
      <c r="I114" s="19" t="e">
        <f t="shared" si="15"/>
        <v>#DIV/0!</v>
      </c>
    </row>
    <row r="115" spans="1:9" x14ac:dyDescent="0.2">
      <c r="A115" s="23" t="s">
        <v>220</v>
      </c>
      <c r="B115" s="29" t="s">
        <v>221</v>
      </c>
      <c r="C115" s="32" t="s">
        <v>148</v>
      </c>
      <c r="D115" s="31">
        <v>1</v>
      </c>
      <c r="E115" s="17"/>
      <c r="F115" s="19">
        <f t="shared" si="12"/>
        <v>0</v>
      </c>
      <c r="G115" s="19">
        <f t="shared" si="13"/>
        <v>0</v>
      </c>
      <c r="H115" s="19">
        <f t="shared" si="14"/>
        <v>0</v>
      </c>
      <c r="I115" s="19" t="e">
        <f t="shared" si="15"/>
        <v>#DIV/0!</v>
      </c>
    </row>
    <row r="116" spans="1:9" x14ac:dyDescent="0.2">
      <c r="A116" s="23" t="s">
        <v>222</v>
      </c>
      <c r="B116" s="29" t="s">
        <v>223</v>
      </c>
      <c r="C116" s="32" t="s">
        <v>148</v>
      </c>
      <c r="D116" s="31">
        <v>4</v>
      </c>
      <c r="E116" s="17"/>
      <c r="F116" s="19">
        <f t="shared" si="12"/>
        <v>0</v>
      </c>
      <c r="G116" s="19">
        <f t="shared" si="13"/>
        <v>0</v>
      </c>
      <c r="H116" s="19">
        <f t="shared" si="14"/>
        <v>0</v>
      </c>
      <c r="I116" s="19" t="e">
        <f t="shared" si="15"/>
        <v>#DIV/0!</v>
      </c>
    </row>
    <row r="117" spans="1:9" x14ac:dyDescent="0.2">
      <c r="A117" s="23" t="s">
        <v>224</v>
      </c>
      <c r="B117" s="29" t="s">
        <v>225</v>
      </c>
      <c r="C117" s="32" t="s">
        <v>148</v>
      </c>
      <c r="D117" s="31">
        <v>2</v>
      </c>
      <c r="E117" s="17"/>
      <c r="F117" s="19">
        <f t="shared" si="12"/>
        <v>0</v>
      </c>
      <c r="G117" s="19">
        <f t="shared" si="13"/>
        <v>0</v>
      </c>
      <c r="H117" s="19">
        <f t="shared" si="14"/>
        <v>0</v>
      </c>
      <c r="I117" s="19" t="e">
        <f t="shared" si="15"/>
        <v>#DIV/0!</v>
      </c>
    </row>
    <row r="118" spans="1:9" x14ac:dyDescent="0.2">
      <c r="A118" s="23" t="s">
        <v>226</v>
      </c>
      <c r="B118" s="29" t="s">
        <v>227</v>
      </c>
      <c r="C118" s="32" t="s">
        <v>148</v>
      </c>
      <c r="D118" s="31">
        <v>2</v>
      </c>
      <c r="E118" s="17"/>
      <c r="F118" s="19">
        <f t="shared" si="12"/>
        <v>0</v>
      </c>
      <c r="G118" s="19">
        <f t="shared" si="13"/>
        <v>0</v>
      </c>
      <c r="H118" s="19">
        <f t="shared" si="14"/>
        <v>0</v>
      </c>
      <c r="I118" s="19" t="e">
        <f t="shared" si="15"/>
        <v>#DIV/0!</v>
      </c>
    </row>
    <row r="119" spans="1:9" x14ac:dyDescent="0.2">
      <c r="A119" s="23" t="s">
        <v>228</v>
      </c>
      <c r="B119" s="29" t="s">
        <v>229</v>
      </c>
      <c r="C119" s="32" t="s">
        <v>148</v>
      </c>
      <c r="D119" s="31">
        <v>1</v>
      </c>
      <c r="E119" s="17"/>
      <c r="F119" s="19">
        <f t="shared" ref="F119:F150" si="16">D119*E119</f>
        <v>0</v>
      </c>
      <c r="G119" s="19">
        <f t="shared" ref="G119:G155" si="17">E119*$J$6*0.9</f>
        <v>0</v>
      </c>
      <c r="H119" s="19">
        <f t="shared" ref="H119:H150" si="18">D119*G119</f>
        <v>0</v>
      </c>
      <c r="I119" s="19" t="e">
        <f t="shared" ref="I119:I150" si="19">H119/$H$265*100</f>
        <v>#DIV/0!</v>
      </c>
    </row>
    <row r="120" spans="1:9" x14ac:dyDescent="0.2">
      <c r="A120" s="23" t="s">
        <v>230</v>
      </c>
      <c r="B120" s="29" t="s">
        <v>231</v>
      </c>
      <c r="C120" s="32" t="s">
        <v>148</v>
      </c>
      <c r="D120" s="31">
        <v>1</v>
      </c>
      <c r="E120" s="17"/>
      <c r="F120" s="19">
        <f t="shared" si="16"/>
        <v>0</v>
      </c>
      <c r="G120" s="19">
        <f t="shared" si="17"/>
        <v>0</v>
      </c>
      <c r="H120" s="19">
        <f t="shared" si="18"/>
        <v>0</v>
      </c>
      <c r="I120" s="19" t="e">
        <f t="shared" si="19"/>
        <v>#DIV/0!</v>
      </c>
    </row>
    <row r="121" spans="1:9" x14ac:dyDescent="0.2">
      <c r="A121" s="23" t="s">
        <v>232</v>
      </c>
      <c r="B121" s="29" t="s">
        <v>233</v>
      </c>
      <c r="C121" s="32" t="s">
        <v>148</v>
      </c>
      <c r="D121" s="31">
        <v>1</v>
      </c>
      <c r="E121" s="17"/>
      <c r="F121" s="19">
        <f t="shared" si="16"/>
        <v>0</v>
      </c>
      <c r="G121" s="19">
        <f t="shared" si="17"/>
        <v>0</v>
      </c>
      <c r="H121" s="19">
        <f t="shared" si="18"/>
        <v>0</v>
      </c>
      <c r="I121" s="19" t="e">
        <f t="shared" si="19"/>
        <v>#DIV/0!</v>
      </c>
    </row>
    <row r="122" spans="1:9" x14ac:dyDescent="0.2">
      <c r="A122" s="23" t="s">
        <v>234</v>
      </c>
      <c r="B122" s="29" t="s">
        <v>235</v>
      </c>
      <c r="C122" s="32" t="s">
        <v>148</v>
      </c>
      <c r="D122" s="31">
        <v>1</v>
      </c>
      <c r="E122" s="17"/>
      <c r="F122" s="19">
        <f t="shared" si="16"/>
        <v>0</v>
      </c>
      <c r="G122" s="19">
        <f t="shared" si="17"/>
        <v>0</v>
      </c>
      <c r="H122" s="19">
        <f t="shared" si="18"/>
        <v>0</v>
      </c>
      <c r="I122" s="19" t="e">
        <f t="shared" si="19"/>
        <v>#DIV/0!</v>
      </c>
    </row>
    <row r="123" spans="1:9" x14ac:dyDescent="0.2">
      <c r="A123" s="23" t="s">
        <v>236</v>
      </c>
      <c r="B123" s="29" t="s">
        <v>237</v>
      </c>
      <c r="C123" s="32" t="s">
        <v>148</v>
      </c>
      <c r="D123" s="31">
        <v>1</v>
      </c>
      <c r="E123" s="17"/>
      <c r="F123" s="19">
        <f t="shared" si="16"/>
        <v>0</v>
      </c>
      <c r="G123" s="19">
        <f t="shared" si="17"/>
        <v>0</v>
      </c>
      <c r="H123" s="19">
        <f t="shared" si="18"/>
        <v>0</v>
      </c>
      <c r="I123" s="19" t="e">
        <f t="shared" si="19"/>
        <v>#DIV/0!</v>
      </c>
    </row>
    <row r="124" spans="1:9" ht="22.5" x14ac:dyDescent="0.2">
      <c r="A124" s="23" t="s">
        <v>238</v>
      </c>
      <c r="B124" s="29" t="s">
        <v>239</v>
      </c>
      <c r="C124" s="32" t="s">
        <v>240</v>
      </c>
      <c r="D124" s="31">
        <v>15</v>
      </c>
      <c r="E124" s="17"/>
      <c r="F124" s="19">
        <f t="shared" si="16"/>
        <v>0</v>
      </c>
      <c r="G124" s="19">
        <f t="shared" si="17"/>
        <v>0</v>
      </c>
      <c r="H124" s="19">
        <f t="shared" si="18"/>
        <v>0</v>
      </c>
      <c r="I124" s="19" t="e">
        <f t="shared" si="19"/>
        <v>#DIV/0!</v>
      </c>
    </row>
    <row r="125" spans="1:9" ht="22.5" x14ac:dyDescent="0.2">
      <c r="A125" s="23" t="s">
        <v>241</v>
      </c>
      <c r="B125" s="29" t="s">
        <v>242</v>
      </c>
      <c r="C125" s="32" t="s">
        <v>240</v>
      </c>
      <c r="D125" s="31">
        <v>5</v>
      </c>
      <c r="E125" s="17"/>
      <c r="F125" s="19">
        <f t="shared" si="16"/>
        <v>0</v>
      </c>
      <c r="G125" s="19">
        <f t="shared" si="17"/>
        <v>0</v>
      </c>
      <c r="H125" s="19">
        <f t="shared" si="18"/>
        <v>0</v>
      </c>
      <c r="I125" s="19" t="e">
        <f t="shared" si="19"/>
        <v>#DIV/0!</v>
      </c>
    </row>
    <row r="126" spans="1:9" s="43" customFormat="1" ht="22.5" x14ac:dyDescent="0.2">
      <c r="A126" s="38" t="s">
        <v>243</v>
      </c>
      <c r="B126" s="29" t="s">
        <v>244</v>
      </c>
      <c r="C126" s="39" t="s">
        <v>240</v>
      </c>
      <c r="D126" s="40">
        <v>10</v>
      </c>
      <c r="E126" s="41"/>
      <c r="F126" s="42">
        <f t="shared" si="16"/>
        <v>0</v>
      </c>
      <c r="G126" s="19">
        <f t="shared" si="17"/>
        <v>0</v>
      </c>
      <c r="H126" s="42">
        <f t="shared" si="18"/>
        <v>0</v>
      </c>
      <c r="I126" s="42" t="e">
        <f t="shared" si="19"/>
        <v>#DIV/0!</v>
      </c>
    </row>
    <row r="127" spans="1:9" x14ac:dyDescent="0.2">
      <c r="A127" s="23" t="s">
        <v>245</v>
      </c>
      <c r="B127" s="29" t="s">
        <v>246</v>
      </c>
      <c r="C127" s="32" t="s">
        <v>240</v>
      </c>
      <c r="D127" s="31">
        <v>30</v>
      </c>
      <c r="E127" s="17"/>
      <c r="F127" s="19">
        <f t="shared" si="16"/>
        <v>0</v>
      </c>
      <c r="G127" s="19">
        <f t="shared" si="17"/>
        <v>0</v>
      </c>
      <c r="H127" s="19">
        <f t="shared" si="18"/>
        <v>0</v>
      </c>
      <c r="I127" s="19" t="e">
        <f t="shared" si="19"/>
        <v>#DIV/0!</v>
      </c>
    </row>
    <row r="128" spans="1:9" x14ac:dyDescent="0.2">
      <c r="A128" s="23" t="s">
        <v>247</v>
      </c>
      <c r="B128" s="29" t="s">
        <v>248</v>
      </c>
      <c r="C128" s="32" t="s">
        <v>240</v>
      </c>
      <c r="D128" s="31">
        <v>14</v>
      </c>
      <c r="E128" s="17"/>
      <c r="F128" s="19">
        <f t="shared" si="16"/>
        <v>0</v>
      </c>
      <c r="G128" s="19">
        <f t="shared" si="17"/>
        <v>0</v>
      </c>
      <c r="H128" s="19">
        <f t="shared" si="18"/>
        <v>0</v>
      </c>
      <c r="I128" s="19" t="e">
        <f t="shared" si="19"/>
        <v>#DIV/0!</v>
      </c>
    </row>
    <row r="129" spans="1:9" x14ac:dyDescent="0.2">
      <c r="A129" s="23" t="s">
        <v>249</v>
      </c>
      <c r="B129" s="29" t="s">
        <v>250</v>
      </c>
      <c r="C129" s="32" t="s">
        <v>240</v>
      </c>
      <c r="D129" s="31">
        <v>14</v>
      </c>
      <c r="E129" s="17"/>
      <c r="F129" s="19">
        <f t="shared" si="16"/>
        <v>0</v>
      </c>
      <c r="G129" s="19">
        <f t="shared" si="17"/>
        <v>0</v>
      </c>
      <c r="H129" s="19">
        <f t="shared" si="18"/>
        <v>0</v>
      </c>
      <c r="I129" s="19" t="e">
        <f t="shared" si="19"/>
        <v>#DIV/0!</v>
      </c>
    </row>
    <row r="130" spans="1:9" ht="22.5" x14ac:dyDescent="0.2">
      <c r="A130" s="23" t="s">
        <v>251</v>
      </c>
      <c r="B130" s="29" t="s">
        <v>252</v>
      </c>
      <c r="C130" s="32" t="s">
        <v>148</v>
      </c>
      <c r="D130" s="31">
        <v>3</v>
      </c>
      <c r="E130" s="17"/>
      <c r="F130" s="19">
        <f t="shared" si="16"/>
        <v>0</v>
      </c>
      <c r="G130" s="19">
        <f t="shared" si="17"/>
        <v>0</v>
      </c>
      <c r="H130" s="19">
        <f t="shared" si="18"/>
        <v>0</v>
      </c>
      <c r="I130" s="19" t="e">
        <f t="shared" si="19"/>
        <v>#DIV/0!</v>
      </c>
    </row>
    <row r="131" spans="1:9" x14ac:dyDescent="0.2">
      <c r="A131" s="23" t="s">
        <v>253</v>
      </c>
      <c r="B131" s="29" t="s">
        <v>254</v>
      </c>
      <c r="C131" s="32" t="s">
        <v>240</v>
      </c>
      <c r="D131" s="31">
        <v>270</v>
      </c>
      <c r="E131" s="17"/>
      <c r="F131" s="19">
        <f t="shared" si="16"/>
        <v>0</v>
      </c>
      <c r="G131" s="19">
        <f t="shared" si="17"/>
        <v>0</v>
      </c>
      <c r="H131" s="19">
        <f t="shared" si="18"/>
        <v>0</v>
      </c>
      <c r="I131" s="19" t="e">
        <f t="shared" si="19"/>
        <v>#DIV/0!</v>
      </c>
    </row>
    <row r="132" spans="1:9" x14ac:dyDescent="0.2">
      <c r="A132" s="23" t="s">
        <v>255</v>
      </c>
      <c r="B132" s="29" t="s">
        <v>256</v>
      </c>
      <c r="C132" s="32" t="s">
        <v>240</v>
      </c>
      <c r="D132" s="31">
        <v>90</v>
      </c>
      <c r="E132" s="17"/>
      <c r="F132" s="19">
        <f t="shared" si="16"/>
        <v>0</v>
      </c>
      <c r="G132" s="19">
        <f t="shared" si="17"/>
        <v>0</v>
      </c>
      <c r="H132" s="19">
        <f t="shared" si="18"/>
        <v>0</v>
      </c>
      <c r="I132" s="19" t="e">
        <f t="shared" si="19"/>
        <v>#DIV/0!</v>
      </c>
    </row>
    <row r="133" spans="1:9" x14ac:dyDescent="0.2">
      <c r="A133" s="23" t="s">
        <v>257</v>
      </c>
      <c r="B133" s="29" t="s">
        <v>258</v>
      </c>
      <c r="C133" s="32" t="s">
        <v>240</v>
      </c>
      <c r="D133" s="31">
        <v>160</v>
      </c>
      <c r="E133" s="17"/>
      <c r="F133" s="19">
        <f t="shared" si="16"/>
        <v>0</v>
      </c>
      <c r="G133" s="19">
        <f t="shared" si="17"/>
        <v>0</v>
      </c>
      <c r="H133" s="19">
        <f t="shared" si="18"/>
        <v>0</v>
      </c>
      <c r="I133" s="19" t="e">
        <f t="shared" si="19"/>
        <v>#DIV/0!</v>
      </c>
    </row>
    <row r="134" spans="1:9" x14ac:dyDescent="0.2">
      <c r="A134" s="23" t="s">
        <v>259</v>
      </c>
      <c r="B134" s="29" t="s">
        <v>260</v>
      </c>
      <c r="C134" s="32" t="s">
        <v>240</v>
      </c>
      <c r="D134" s="31">
        <v>55</v>
      </c>
      <c r="E134" s="17"/>
      <c r="F134" s="19">
        <f t="shared" si="16"/>
        <v>0</v>
      </c>
      <c r="G134" s="19">
        <f t="shared" si="17"/>
        <v>0</v>
      </c>
      <c r="H134" s="19">
        <f t="shared" si="18"/>
        <v>0</v>
      </c>
      <c r="I134" s="19" t="e">
        <f t="shared" si="19"/>
        <v>#DIV/0!</v>
      </c>
    </row>
    <row r="135" spans="1:9" x14ac:dyDescent="0.2">
      <c r="A135" s="23" t="s">
        <v>261</v>
      </c>
      <c r="B135" s="29" t="s">
        <v>262</v>
      </c>
      <c r="C135" s="32" t="s">
        <v>240</v>
      </c>
      <c r="D135" s="31">
        <v>80</v>
      </c>
      <c r="E135" s="17"/>
      <c r="F135" s="19">
        <f t="shared" si="16"/>
        <v>0</v>
      </c>
      <c r="G135" s="19">
        <f t="shared" si="17"/>
        <v>0</v>
      </c>
      <c r="H135" s="19">
        <f t="shared" si="18"/>
        <v>0</v>
      </c>
      <c r="I135" s="19" t="e">
        <f t="shared" si="19"/>
        <v>#DIV/0!</v>
      </c>
    </row>
    <row r="136" spans="1:9" x14ac:dyDescent="0.2">
      <c r="A136" s="23" t="s">
        <v>263</v>
      </c>
      <c r="B136" s="29" t="s">
        <v>264</v>
      </c>
      <c r="C136" s="32" t="s">
        <v>240</v>
      </c>
      <c r="D136" s="31">
        <v>30</v>
      </c>
      <c r="E136" s="17"/>
      <c r="F136" s="19">
        <f t="shared" si="16"/>
        <v>0</v>
      </c>
      <c r="G136" s="19">
        <f t="shared" si="17"/>
        <v>0</v>
      </c>
      <c r="H136" s="19">
        <f t="shared" si="18"/>
        <v>0</v>
      </c>
      <c r="I136" s="19" t="e">
        <f t="shared" si="19"/>
        <v>#DIV/0!</v>
      </c>
    </row>
    <row r="137" spans="1:9" x14ac:dyDescent="0.2">
      <c r="A137" s="23" t="s">
        <v>265</v>
      </c>
      <c r="B137" s="29" t="s">
        <v>266</v>
      </c>
      <c r="C137" s="32" t="s">
        <v>240</v>
      </c>
      <c r="D137" s="31">
        <v>15</v>
      </c>
      <c r="E137" s="17"/>
      <c r="F137" s="19">
        <f t="shared" si="16"/>
        <v>0</v>
      </c>
      <c r="G137" s="19">
        <f t="shared" si="17"/>
        <v>0</v>
      </c>
      <c r="H137" s="19">
        <f t="shared" si="18"/>
        <v>0</v>
      </c>
      <c r="I137" s="19" t="e">
        <f t="shared" si="19"/>
        <v>#DIV/0!</v>
      </c>
    </row>
    <row r="138" spans="1:9" x14ac:dyDescent="0.2">
      <c r="A138" s="23" t="s">
        <v>267</v>
      </c>
      <c r="B138" s="29" t="s">
        <v>268</v>
      </c>
      <c r="C138" s="32" t="s">
        <v>240</v>
      </c>
      <c r="D138" s="31">
        <v>30</v>
      </c>
      <c r="E138" s="17"/>
      <c r="F138" s="19">
        <f t="shared" si="16"/>
        <v>0</v>
      </c>
      <c r="G138" s="19">
        <f t="shared" si="17"/>
        <v>0</v>
      </c>
      <c r="H138" s="19">
        <f t="shared" si="18"/>
        <v>0</v>
      </c>
      <c r="I138" s="19" t="e">
        <f t="shared" si="19"/>
        <v>#DIV/0!</v>
      </c>
    </row>
    <row r="139" spans="1:9" x14ac:dyDescent="0.2">
      <c r="A139" s="23" t="s">
        <v>269</v>
      </c>
      <c r="B139" s="29" t="s">
        <v>270</v>
      </c>
      <c r="C139" s="32" t="s">
        <v>240</v>
      </c>
      <c r="D139" s="31">
        <v>15</v>
      </c>
      <c r="E139" s="17"/>
      <c r="F139" s="19">
        <f t="shared" si="16"/>
        <v>0</v>
      </c>
      <c r="G139" s="19">
        <f t="shared" si="17"/>
        <v>0</v>
      </c>
      <c r="H139" s="19">
        <f t="shared" si="18"/>
        <v>0</v>
      </c>
      <c r="I139" s="19" t="e">
        <f t="shared" si="19"/>
        <v>#DIV/0!</v>
      </c>
    </row>
    <row r="140" spans="1:9" x14ac:dyDescent="0.2">
      <c r="A140" s="23" t="s">
        <v>271</v>
      </c>
      <c r="B140" s="29" t="s">
        <v>272</v>
      </c>
      <c r="C140" s="32" t="s">
        <v>240</v>
      </c>
      <c r="D140" s="31">
        <v>75</v>
      </c>
      <c r="E140" s="17"/>
      <c r="F140" s="19">
        <f t="shared" si="16"/>
        <v>0</v>
      </c>
      <c r="G140" s="19">
        <f t="shared" si="17"/>
        <v>0</v>
      </c>
      <c r="H140" s="19">
        <f t="shared" si="18"/>
        <v>0</v>
      </c>
      <c r="I140" s="19" t="e">
        <f t="shared" si="19"/>
        <v>#DIV/0!</v>
      </c>
    </row>
    <row r="141" spans="1:9" x14ac:dyDescent="0.2">
      <c r="A141" s="23" t="s">
        <v>273</v>
      </c>
      <c r="B141" s="29" t="s">
        <v>274</v>
      </c>
      <c r="C141" s="32" t="s">
        <v>240</v>
      </c>
      <c r="D141" s="31">
        <v>25</v>
      </c>
      <c r="E141" s="17"/>
      <c r="F141" s="19">
        <f t="shared" si="16"/>
        <v>0</v>
      </c>
      <c r="G141" s="19">
        <f t="shared" si="17"/>
        <v>0</v>
      </c>
      <c r="H141" s="19">
        <f t="shared" si="18"/>
        <v>0</v>
      </c>
      <c r="I141" s="19" t="e">
        <f t="shared" si="19"/>
        <v>#DIV/0!</v>
      </c>
    </row>
    <row r="142" spans="1:9" x14ac:dyDescent="0.2">
      <c r="A142" s="23" t="s">
        <v>275</v>
      </c>
      <c r="B142" s="29" t="s">
        <v>276</v>
      </c>
      <c r="C142" s="32" t="s">
        <v>240</v>
      </c>
      <c r="D142" s="31">
        <v>25</v>
      </c>
      <c r="E142" s="17"/>
      <c r="F142" s="19">
        <f t="shared" si="16"/>
        <v>0</v>
      </c>
      <c r="G142" s="19">
        <f t="shared" si="17"/>
        <v>0</v>
      </c>
      <c r="H142" s="19">
        <f t="shared" si="18"/>
        <v>0</v>
      </c>
      <c r="I142" s="19" t="e">
        <f t="shared" si="19"/>
        <v>#DIV/0!</v>
      </c>
    </row>
    <row r="143" spans="1:9" x14ac:dyDescent="0.2">
      <c r="A143" s="23" t="s">
        <v>277</v>
      </c>
      <c r="B143" s="29" t="s">
        <v>278</v>
      </c>
      <c r="C143" s="32" t="s">
        <v>240</v>
      </c>
      <c r="D143" s="31">
        <v>95</v>
      </c>
      <c r="E143" s="17"/>
      <c r="F143" s="19">
        <f t="shared" si="16"/>
        <v>0</v>
      </c>
      <c r="G143" s="19">
        <f t="shared" si="17"/>
        <v>0</v>
      </c>
      <c r="H143" s="19">
        <f t="shared" si="18"/>
        <v>0</v>
      </c>
      <c r="I143" s="19" t="e">
        <f t="shared" si="19"/>
        <v>#DIV/0!</v>
      </c>
    </row>
    <row r="144" spans="1:9" x14ac:dyDescent="0.2">
      <c r="A144" s="23" t="s">
        <v>279</v>
      </c>
      <c r="B144" s="29" t="s">
        <v>280</v>
      </c>
      <c r="C144" s="32" t="s">
        <v>240</v>
      </c>
      <c r="D144" s="31">
        <v>32</v>
      </c>
      <c r="E144" s="17"/>
      <c r="F144" s="19">
        <f t="shared" si="16"/>
        <v>0</v>
      </c>
      <c r="G144" s="19">
        <f t="shared" si="17"/>
        <v>0</v>
      </c>
      <c r="H144" s="19">
        <f t="shared" si="18"/>
        <v>0</v>
      </c>
      <c r="I144" s="19" t="e">
        <f t="shared" si="19"/>
        <v>#DIV/0!</v>
      </c>
    </row>
    <row r="145" spans="1:9" x14ac:dyDescent="0.2">
      <c r="A145" s="23" t="s">
        <v>281</v>
      </c>
      <c r="B145" s="29" t="s">
        <v>250</v>
      </c>
      <c r="C145" s="32" t="s">
        <v>240</v>
      </c>
      <c r="D145" s="31">
        <v>32</v>
      </c>
      <c r="E145" s="17"/>
      <c r="F145" s="19">
        <f t="shared" si="16"/>
        <v>0</v>
      </c>
      <c r="G145" s="19">
        <f t="shared" si="17"/>
        <v>0</v>
      </c>
      <c r="H145" s="19">
        <f t="shared" si="18"/>
        <v>0</v>
      </c>
      <c r="I145" s="19" t="e">
        <f t="shared" si="19"/>
        <v>#DIV/0!</v>
      </c>
    </row>
    <row r="146" spans="1:9" x14ac:dyDescent="0.2">
      <c r="A146" s="23" t="s">
        <v>282</v>
      </c>
      <c r="B146" s="29" t="s">
        <v>283</v>
      </c>
      <c r="C146" s="32" t="s">
        <v>240</v>
      </c>
      <c r="D146" s="31">
        <v>1200</v>
      </c>
      <c r="E146" s="17"/>
      <c r="F146" s="19">
        <f t="shared" si="16"/>
        <v>0</v>
      </c>
      <c r="G146" s="19">
        <f t="shared" si="17"/>
        <v>0</v>
      </c>
      <c r="H146" s="19">
        <f t="shared" si="18"/>
        <v>0</v>
      </c>
      <c r="I146" s="19" t="e">
        <f t="shared" si="19"/>
        <v>#DIV/0!</v>
      </c>
    </row>
    <row r="147" spans="1:9" x14ac:dyDescent="0.2">
      <c r="A147" s="23" t="s">
        <v>284</v>
      </c>
      <c r="B147" s="29" t="s">
        <v>285</v>
      </c>
      <c r="C147" s="32" t="s">
        <v>240</v>
      </c>
      <c r="D147" s="31">
        <v>1200</v>
      </c>
      <c r="E147" s="17"/>
      <c r="F147" s="19">
        <f t="shared" si="16"/>
        <v>0</v>
      </c>
      <c r="G147" s="19">
        <f t="shared" si="17"/>
        <v>0</v>
      </c>
      <c r="H147" s="19">
        <f t="shared" si="18"/>
        <v>0</v>
      </c>
      <c r="I147" s="19" t="e">
        <f t="shared" si="19"/>
        <v>#DIV/0!</v>
      </c>
    </row>
    <row r="148" spans="1:9" x14ac:dyDescent="0.2">
      <c r="A148" s="23" t="s">
        <v>286</v>
      </c>
      <c r="B148" s="29" t="s">
        <v>287</v>
      </c>
      <c r="C148" s="32" t="s">
        <v>240</v>
      </c>
      <c r="D148" s="31">
        <v>1200</v>
      </c>
      <c r="E148" s="17"/>
      <c r="F148" s="19">
        <f t="shared" si="16"/>
        <v>0</v>
      </c>
      <c r="G148" s="19">
        <f t="shared" si="17"/>
        <v>0</v>
      </c>
      <c r="H148" s="19">
        <f t="shared" si="18"/>
        <v>0</v>
      </c>
      <c r="I148" s="19" t="e">
        <f t="shared" si="19"/>
        <v>#DIV/0!</v>
      </c>
    </row>
    <row r="149" spans="1:9" x14ac:dyDescent="0.2">
      <c r="A149" s="23" t="s">
        <v>288</v>
      </c>
      <c r="B149" s="29" t="s">
        <v>289</v>
      </c>
      <c r="C149" s="32" t="s">
        <v>240</v>
      </c>
      <c r="D149" s="31">
        <v>800</v>
      </c>
      <c r="E149" s="17"/>
      <c r="F149" s="19">
        <f t="shared" si="16"/>
        <v>0</v>
      </c>
      <c r="G149" s="19">
        <f t="shared" si="17"/>
        <v>0</v>
      </c>
      <c r="H149" s="19">
        <f t="shared" si="18"/>
        <v>0</v>
      </c>
      <c r="I149" s="19" t="e">
        <f t="shared" si="19"/>
        <v>#DIV/0!</v>
      </c>
    </row>
    <row r="150" spans="1:9" x14ac:dyDescent="0.2">
      <c r="A150" s="23" t="s">
        <v>290</v>
      </c>
      <c r="B150" s="29" t="s">
        <v>291</v>
      </c>
      <c r="C150" s="32" t="s">
        <v>240</v>
      </c>
      <c r="D150" s="31">
        <v>1000</v>
      </c>
      <c r="E150" s="17"/>
      <c r="F150" s="19">
        <f t="shared" si="16"/>
        <v>0</v>
      </c>
      <c r="G150" s="19">
        <f t="shared" si="17"/>
        <v>0</v>
      </c>
      <c r="H150" s="19">
        <f t="shared" si="18"/>
        <v>0</v>
      </c>
      <c r="I150" s="19" t="e">
        <f t="shared" si="19"/>
        <v>#DIV/0!</v>
      </c>
    </row>
    <row r="151" spans="1:9" x14ac:dyDescent="0.2">
      <c r="A151" s="23" t="s">
        <v>292</v>
      </c>
      <c r="B151" s="29" t="s">
        <v>293</v>
      </c>
      <c r="C151" s="32" t="s">
        <v>240</v>
      </c>
      <c r="D151" s="31">
        <v>600</v>
      </c>
      <c r="E151" s="17"/>
      <c r="F151" s="19">
        <f t="shared" ref="F151:F155" si="20">D151*E151</f>
        <v>0</v>
      </c>
      <c r="G151" s="19">
        <f t="shared" si="17"/>
        <v>0</v>
      </c>
      <c r="H151" s="19">
        <f t="shared" ref="H151:H155" si="21">D151*G151</f>
        <v>0</v>
      </c>
      <c r="I151" s="19" t="e">
        <f t="shared" ref="I151:I155" si="22">H151/$H$265*100</f>
        <v>#DIV/0!</v>
      </c>
    </row>
    <row r="152" spans="1:9" x14ac:dyDescent="0.2">
      <c r="A152" s="23" t="s">
        <v>294</v>
      </c>
      <c r="B152" s="29" t="s">
        <v>295</v>
      </c>
      <c r="C152" s="32" t="s">
        <v>240</v>
      </c>
      <c r="D152" s="31">
        <v>300</v>
      </c>
      <c r="E152" s="17"/>
      <c r="F152" s="19">
        <f t="shared" si="20"/>
        <v>0</v>
      </c>
      <c r="G152" s="19">
        <f t="shared" si="17"/>
        <v>0</v>
      </c>
      <c r="H152" s="19">
        <f t="shared" si="21"/>
        <v>0</v>
      </c>
      <c r="I152" s="19" t="e">
        <f t="shared" si="22"/>
        <v>#DIV/0!</v>
      </c>
    </row>
    <row r="153" spans="1:9" x14ac:dyDescent="0.2">
      <c r="A153" s="23" t="s">
        <v>296</v>
      </c>
      <c r="B153" s="29" t="s">
        <v>297</v>
      </c>
      <c r="C153" s="32" t="s">
        <v>240</v>
      </c>
      <c r="D153" s="31">
        <v>400</v>
      </c>
      <c r="E153" s="17"/>
      <c r="F153" s="19">
        <f t="shared" si="20"/>
        <v>0</v>
      </c>
      <c r="G153" s="19">
        <f t="shared" si="17"/>
        <v>0</v>
      </c>
      <c r="H153" s="19">
        <f t="shared" si="21"/>
        <v>0</v>
      </c>
      <c r="I153" s="19" t="e">
        <f t="shared" si="22"/>
        <v>#DIV/0!</v>
      </c>
    </row>
    <row r="154" spans="1:9" x14ac:dyDescent="0.2">
      <c r="A154" s="23" t="s">
        <v>298</v>
      </c>
      <c r="B154" s="29" t="s">
        <v>299</v>
      </c>
      <c r="C154" s="32" t="s">
        <v>240</v>
      </c>
      <c r="D154" s="31">
        <v>200</v>
      </c>
      <c r="E154" s="17"/>
      <c r="F154" s="19">
        <f t="shared" si="20"/>
        <v>0</v>
      </c>
      <c r="G154" s="19">
        <f t="shared" si="17"/>
        <v>0</v>
      </c>
      <c r="H154" s="19">
        <f t="shared" si="21"/>
        <v>0</v>
      </c>
      <c r="I154" s="19" t="e">
        <f t="shared" si="22"/>
        <v>#DIV/0!</v>
      </c>
    </row>
    <row r="155" spans="1:9" x14ac:dyDescent="0.2">
      <c r="A155" s="23" t="s">
        <v>300</v>
      </c>
      <c r="B155" s="29" t="s">
        <v>301</v>
      </c>
      <c r="C155" s="32" t="s">
        <v>148</v>
      </c>
      <c r="D155" s="31">
        <v>40</v>
      </c>
      <c r="E155" s="17"/>
      <c r="F155" s="19">
        <f t="shared" si="20"/>
        <v>0</v>
      </c>
      <c r="G155" s="19">
        <f t="shared" si="17"/>
        <v>0</v>
      </c>
      <c r="H155" s="19">
        <f t="shared" si="21"/>
        <v>0</v>
      </c>
      <c r="I155" s="19" t="e">
        <f t="shared" si="22"/>
        <v>#DIV/0!</v>
      </c>
    </row>
    <row r="156" spans="1:9" x14ac:dyDescent="0.2">
      <c r="A156" s="23"/>
      <c r="B156" s="44"/>
      <c r="C156" s="32"/>
      <c r="D156" s="31"/>
      <c r="E156" s="17"/>
      <c r="F156" s="19"/>
      <c r="G156" s="19"/>
      <c r="H156" s="19"/>
      <c r="I156" s="19"/>
    </row>
    <row r="157" spans="1:9" x14ac:dyDescent="0.2">
      <c r="A157" s="21" t="s">
        <v>302</v>
      </c>
      <c r="B157" s="13" t="s">
        <v>303</v>
      </c>
      <c r="C157" s="45"/>
      <c r="D157" s="46"/>
      <c r="E157" s="37"/>
      <c r="F157" s="14">
        <f>SUM(F158:F201)</f>
        <v>0</v>
      </c>
      <c r="G157" s="19"/>
      <c r="H157" s="14">
        <f>SUM(H158:H201)</f>
        <v>0</v>
      </c>
      <c r="I157" s="14" t="e">
        <f>SUM(I158:I201)</f>
        <v>#DIV/0!</v>
      </c>
    </row>
    <row r="158" spans="1:9" ht="45" x14ac:dyDescent="0.2">
      <c r="A158" s="23" t="s">
        <v>304</v>
      </c>
      <c r="B158" s="29" t="s">
        <v>305</v>
      </c>
      <c r="C158" s="32" t="s">
        <v>119</v>
      </c>
      <c r="D158" s="31">
        <v>2</v>
      </c>
      <c r="E158" s="17"/>
      <c r="F158" s="19">
        <f t="shared" ref="F158:F201" si="23">D158*E158</f>
        <v>0</v>
      </c>
      <c r="G158" s="19">
        <f t="shared" ref="G158:G201" si="24">E158*$J$6*0.9</f>
        <v>0</v>
      </c>
      <c r="H158" s="19">
        <f t="shared" ref="H158:H201" si="25">D158*G158</f>
        <v>0</v>
      </c>
      <c r="I158" s="19" t="e">
        <f t="shared" ref="I158:I201" si="26">H158/$H$265*100</f>
        <v>#DIV/0!</v>
      </c>
    </row>
    <row r="159" spans="1:9" ht="45" x14ac:dyDescent="0.2">
      <c r="A159" s="23" t="s">
        <v>306</v>
      </c>
      <c r="B159" s="29" t="s">
        <v>307</v>
      </c>
      <c r="C159" s="32" t="s">
        <v>119</v>
      </c>
      <c r="D159" s="31">
        <v>1</v>
      </c>
      <c r="E159" s="17"/>
      <c r="F159" s="19">
        <f t="shared" si="23"/>
        <v>0</v>
      </c>
      <c r="G159" s="19">
        <f t="shared" si="24"/>
        <v>0</v>
      </c>
      <c r="H159" s="19">
        <f t="shared" si="25"/>
        <v>0</v>
      </c>
      <c r="I159" s="19" t="e">
        <f t="shared" si="26"/>
        <v>#DIV/0!</v>
      </c>
    </row>
    <row r="160" spans="1:9" ht="45" x14ac:dyDescent="0.2">
      <c r="A160" s="23" t="s">
        <v>308</v>
      </c>
      <c r="B160" s="29" t="s">
        <v>309</v>
      </c>
      <c r="C160" s="32" t="s">
        <v>119</v>
      </c>
      <c r="D160" s="31">
        <v>4</v>
      </c>
      <c r="E160" s="17"/>
      <c r="F160" s="19">
        <f t="shared" si="23"/>
        <v>0</v>
      </c>
      <c r="G160" s="19">
        <f t="shared" si="24"/>
        <v>0</v>
      </c>
      <c r="H160" s="19">
        <f t="shared" si="25"/>
        <v>0</v>
      </c>
      <c r="I160" s="19" t="e">
        <f t="shared" si="26"/>
        <v>#DIV/0!</v>
      </c>
    </row>
    <row r="161" spans="1:9" ht="56.25" x14ac:dyDescent="0.2">
      <c r="A161" s="23" t="s">
        <v>310</v>
      </c>
      <c r="B161" s="29" t="s">
        <v>311</v>
      </c>
      <c r="C161" s="32" t="s">
        <v>148</v>
      </c>
      <c r="D161" s="31">
        <v>18</v>
      </c>
      <c r="E161" s="17"/>
      <c r="F161" s="19">
        <f t="shared" si="23"/>
        <v>0</v>
      </c>
      <c r="G161" s="19">
        <f t="shared" si="24"/>
        <v>0</v>
      </c>
      <c r="H161" s="19">
        <f t="shared" si="25"/>
        <v>0</v>
      </c>
      <c r="I161" s="19" t="e">
        <f t="shared" si="26"/>
        <v>#DIV/0!</v>
      </c>
    </row>
    <row r="162" spans="1:9" x14ac:dyDescent="0.2">
      <c r="A162" s="23" t="s">
        <v>312</v>
      </c>
      <c r="B162" s="29" t="s">
        <v>313</v>
      </c>
      <c r="C162" s="32" t="s">
        <v>148</v>
      </c>
      <c r="D162" s="31">
        <v>1</v>
      </c>
      <c r="E162" s="17"/>
      <c r="F162" s="19">
        <f t="shared" si="23"/>
        <v>0</v>
      </c>
      <c r="G162" s="19">
        <f t="shared" si="24"/>
        <v>0</v>
      </c>
      <c r="H162" s="19">
        <f t="shared" si="25"/>
        <v>0</v>
      </c>
      <c r="I162" s="19" t="e">
        <f t="shared" si="26"/>
        <v>#DIV/0!</v>
      </c>
    </row>
    <row r="163" spans="1:9" x14ac:dyDescent="0.2">
      <c r="A163" s="23" t="s">
        <v>314</v>
      </c>
      <c r="B163" s="29" t="s">
        <v>315</v>
      </c>
      <c r="C163" s="32" t="s">
        <v>148</v>
      </c>
      <c r="D163" s="31">
        <v>3</v>
      </c>
      <c r="E163" s="17"/>
      <c r="F163" s="19">
        <f t="shared" si="23"/>
        <v>0</v>
      </c>
      <c r="G163" s="19">
        <f t="shared" si="24"/>
        <v>0</v>
      </c>
      <c r="H163" s="19">
        <f t="shared" si="25"/>
        <v>0</v>
      </c>
      <c r="I163" s="19" t="e">
        <f t="shared" si="26"/>
        <v>#DIV/0!</v>
      </c>
    </row>
    <row r="164" spans="1:9" x14ac:dyDescent="0.2">
      <c r="A164" s="23" t="s">
        <v>316</v>
      </c>
      <c r="B164" s="29" t="s">
        <v>317</v>
      </c>
      <c r="C164" s="32" t="s">
        <v>148</v>
      </c>
      <c r="D164" s="31">
        <v>2</v>
      </c>
      <c r="E164" s="17"/>
      <c r="F164" s="19">
        <f t="shared" si="23"/>
        <v>0</v>
      </c>
      <c r="G164" s="19">
        <f t="shared" si="24"/>
        <v>0</v>
      </c>
      <c r="H164" s="19">
        <f t="shared" si="25"/>
        <v>0</v>
      </c>
      <c r="I164" s="19" t="e">
        <f t="shared" si="26"/>
        <v>#DIV/0!</v>
      </c>
    </row>
    <row r="165" spans="1:9" x14ac:dyDescent="0.2">
      <c r="A165" s="23" t="s">
        <v>318</v>
      </c>
      <c r="B165" s="29" t="s">
        <v>319</v>
      </c>
      <c r="C165" s="32" t="s">
        <v>148</v>
      </c>
      <c r="D165" s="31">
        <v>1</v>
      </c>
      <c r="E165" s="17"/>
      <c r="F165" s="19">
        <f t="shared" si="23"/>
        <v>0</v>
      </c>
      <c r="G165" s="19">
        <f t="shared" si="24"/>
        <v>0</v>
      </c>
      <c r="H165" s="19">
        <f t="shared" si="25"/>
        <v>0</v>
      </c>
      <c r="I165" s="19" t="e">
        <f t="shared" si="26"/>
        <v>#DIV/0!</v>
      </c>
    </row>
    <row r="166" spans="1:9" x14ac:dyDescent="0.2">
      <c r="A166" s="23" t="s">
        <v>320</v>
      </c>
      <c r="B166" s="29" t="s">
        <v>321</v>
      </c>
      <c r="C166" s="32" t="s">
        <v>148</v>
      </c>
      <c r="D166" s="31">
        <v>1</v>
      </c>
      <c r="E166" s="17"/>
      <c r="F166" s="19">
        <f t="shared" si="23"/>
        <v>0</v>
      </c>
      <c r="G166" s="19">
        <f t="shared" si="24"/>
        <v>0</v>
      </c>
      <c r="H166" s="19">
        <f t="shared" si="25"/>
        <v>0</v>
      </c>
      <c r="I166" s="19" t="e">
        <f t="shared" si="26"/>
        <v>#DIV/0!</v>
      </c>
    </row>
    <row r="167" spans="1:9" x14ac:dyDescent="0.2">
      <c r="A167" s="23" t="s">
        <v>322</v>
      </c>
      <c r="B167" s="29" t="s">
        <v>323</v>
      </c>
      <c r="C167" s="32" t="s">
        <v>148</v>
      </c>
      <c r="D167" s="31">
        <v>3</v>
      </c>
      <c r="E167" s="17"/>
      <c r="F167" s="19">
        <f t="shared" si="23"/>
        <v>0</v>
      </c>
      <c r="G167" s="19">
        <f t="shared" si="24"/>
        <v>0</v>
      </c>
      <c r="H167" s="19">
        <f t="shared" si="25"/>
        <v>0</v>
      </c>
      <c r="I167" s="19" t="e">
        <f t="shared" si="26"/>
        <v>#DIV/0!</v>
      </c>
    </row>
    <row r="168" spans="1:9" x14ac:dyDescent="0.2">
      <c r="A168" s="23" t="s">
        <v>324</v>
      </c>
      <c r="B168" s="29" t="s">
        <v>325</v>
      </c>
      <c r="C168" s="32" t="s">
        <v>148</v>
      </c>
      <c r="D168" s="31">
        <v>4</v>
      </c>
      <c r="E168" s="17"/>
      <c r="F168" s="19">
        <f t="shared" si="23"/>
        <v>0</v>
      </c>
      <c r="G168" s="19">
        <f t="shared" si="24"/>
        <v>0</v>
      </c>
      <c r="H168" s="19">
        <f t="shared" si="25"/>
        <v>0</v>
      </c>
      <c r="I168" s="19" t="e">
        <f t="shared" si="26"/>
        <v>#DIV/0!</v>
      </c>
    </row>
    <row r="169" spans="1:9" x14ac:dyDescent="0.2">
      <c r="A169" s="23" t="s">
        <v>326</v>
      </c>
      <c r="B169" s="29" t="s">
        <v>327</v>
      </c>
      <c r="C169" s="32" t="s">
        <v>148</v>
      </c>
      <c r="D169" s="31">
        <v>12</v>
      </c>
      <c r="E169" s="17"/>
      <c r="F169" s="19">
        <f t="shared" si="23"/>
        <v>0</v>
      </c>
      <c r="G169" s="19">
        <f t="shared" si="24"/>
        <v>0</v>
      </c>
      <c r="H169" s="19">
        <f t="shared" si="25"/>
        <v>0</v>
      </c>
      <c r="I169" s="19" t="e">
        <f t="shared" si="26"/>
        <v>#DIV/0!</v>
      </c>
    </row>
    <row r="170" spans="1:9" x14ac:dyDescent="0.2">
      <c r="A170" s="23" t="s">
        <v>328</v>
      </c>
      <c r="B170" s="29" t="s">
        <v>329</v>
      </c>
      <c r="C170" s="32" t="s">
        <v>148</v>
      </c>
      <c r="D170" s="31">
        <v>12</v>
      </c>
      <c r="E170" s="17"/>
      <c r="F170" s="19">
        <f t="shared" si="23"/>
        <v>0</v>
      </c>
      <c r="G170" s="19">
        <f t="shared" si="24"/>
        <v>0</v>
      </c>
      <c r="H170" s="19">
        <f t="shared" si="25"/>
        <v>0</v>
      </c>
      <c r="I170" s="19" t="e">
        <f t="shared" si="26"/>
        <v>#DIV/0!</v>
      </c>
    </row>
    <row r="171" spans="1:9" x14ac:dyDescent="0.2">
      <c r="A171" s="23" t="s">
        <v>330</v>
      </c>
      <c r="B171" s="29" t="s">
        <v>331</v>
      </c>
      <c r="C171" s="32" t="s">
        <v>148</v>
      </c>
      <c r="D171" s="31">
        <v>100</v>
      </c>
      <c r="E171" s="17"/>
      <c r="F171" s="19">
        <f t="shared" si="23"/>
        <v>0</v>
      </c>
      <c r="G171" s="19">
        <f t="shared" si="24"/>
        <v>0</v>
      </c>
      <c r="H171" s="19">
        <f t="shared" si="25"/>
        <v>0</v>
      </c>
      <c r="I171" s="19" t="e">
        <f t="shared" si="26"/>
        <v>#DIV/0!</v>
      </c>
    </row>
    <row r="172" spans="1:9" x14ac:dyDescent="0.2">
      <c r="A172" s="23" t="s">
        <v>332</v>
      </c>
      <c r="B172" s="29" t="s">
        <v>333</v>
      </c>
      <c r="C172" s="32" t="s">
        <v>148</v>
      </c>
      <c r="D172" s="31">
        <v>20</v>
      </c>
      <c r="E172" s="17"/>
      <c r="F172" s="19">
        <f t="shared" si="23"/>
        <v>0</v>
      </c>
      <c r="G172" s="19">
        <f t="shared" si="24"/>
        <v>0</v>
      </c>
      <c r="H172" s="19">
        <f t="shared" si="25"/>
        <v>0</v>
      </c>
      <c r="I172" s="19" t="e">
        <f t="shared" si="26"/>
        <v>#DIV/0!</v>
      </c>
    </row>
    <row r="173" spans="1:9" x14ac:dyDescent="0.2">
      <c r="A173" s="23" t="s">
        <v>334</v>
      </c>
      <c r="B173" s="29" t="s">
        <v>335</v>
      </c>
      <c r="C173" s="32" t="s">
        <v>148</v>
      </c>
      <c r="D173" s="31">
        <v>20</v>
      </c>
      <c r="E173" s="17"/>
      <c r="F173" s="19">
        <f t="shared" si="23"/>
        <v>0</v>
      </c>
      <c r="G173" s="19">
        <f t="shared" si="24"/>
        <v>0</v>
      </c>
      <c r="H173" s="19">
        <f t="shared" si="25"/>
        <v>0</v>
      </c>
      <c r="I173" s="19" t="e">
        <f t="shared" si="26"/>
        <v>#DIV/0!</v>
      </c>
    </row>
    <row r="174" spans="1:9" x14ac:dyDescent="0.2">
      <c r="A174" s="23" t="s">
        <v>336</v>
      </c>
      <c r="B174" s="29" t="s">
        <v>337</v>
      </c>
      <c r="C174" s="32" t="s">
        <v>148</v>
      </c>
      <c r="D174" s="31">
        <v>10</v>
      </c>
      <c r="E174" s="17"/>
      <c r="F174" s="19">
        <f t="shared" si="23"/>
        <v>0</v>
      </c>
      <c r="G174" s="19">
        <f t="shared" si="24"/>
        <v>0</v>
      </c>
      <c r="H174" s="19">
        <f t="shared" si="25"/>
        <v>0</v>
      </c>
      <c r="I174" s="19" t="e">
        <f t="shared" si="26"/>
        <v>#DIV/0!</v>
      </c>
    </row>
    <row r="175" spans="1:9" x14ac:dyDescent="0.2">
      <c r="A175" s="23" t="s">
        <v>338</v>
      </c>
      <c r="B175" s="29" t="s">
        <v>339</v>
      </c>
      <c r="C175" s="32" t="s">
        <v>148</v>
      </c>
      <c r="D175" s="31">
        <v>20</v>
      </c>
      <c r="E175" s="17"/>
      <c r="F175" s="19">
        <f t="shared" si="23"/>
        <v>0</v>
      </c>
      <c r="G175" s="19">
        <f t="shared" si="24"/>
        <v>0</v>
      </c>
      <c r="H175" s="19">
        <f t="shared" si="25"/>
        <v>0</v>
      </c>
      <c r="I175" s="19" t="e">
        <f t="shared" si="26"/>
        <v>#DIV/0!</v>
      </c>
    </row>
    <row r="176" spans="1:9" x14ac:dyDescent="0.2">
      <c r="A176" s="23" t="s">
        <v>340</v>
      </c>
      <c r="B176" s="29" t="s">
        <v>341</v>
      </c>
      <c r="C176" s="32" t="s">
        <v>148</v>
      </c>
      <c r="D176" s="31">
        <v>10</v>
      </c>
      <c r="E176" s="17"/>
      <c r="F176" s="19">
        <f t="shared" si="23"/>
        <v>0</v>
      </c>
      <c r="G176" s="19">
        <f t="shared" si="24"/>
        <v>0</v>
      </c>
      <c r="H176" s="19">
        <f t="shared" si="25"/>
        <v>0</v>
      </c>
      <c r="I176" s="19" t="e">
        <f t="shared" si="26"/>
        <v>#DIV/0!</v>
      </c>
    </row>
    <row r="177" spans="1:9" x14ac:dyDescent="0.2">
      <c r="A177" s="23" t="s">
        <v>342</v>
      </c>
      <c r="B177" s="29" t="s">
        <v>343</v>
      </c>
      <c r="C177" s="32" t="s">
        <v>148</v>
      </c>
      <c r="D177" s="31">
        <v>10</v>
      </c>
      <c r="E177" s="17"/>
      <c r="F177" s="19">
        <f t="shared" si="23"/>
        <v>0</v>
      </c>
      <c r="G177" s="19">
        <f t="shared" si="24"/>
        <v>0</v>
      </c>
      <c r="H177" s="19">
        <f t="shared" si="25"/>
        <v>0</v>
      </c>
      <c r="I177" s="19" t="e">
        <f t="shared" si="26"/>
        <v>#DIV/0!</v>
      </c>
    </row>
    <row r="178" spans="1:9" x14ac:dyDescent="0.2">
      <c r="A178" s="23" t="s">
        <v>344</v>
      </c>
      <c r="B178" s="29" t="s">
        <v>345</v>
      </c>
      <c r="C178" s="32" t="s">
        <v>148</v>
      </c>
      <c r="D178" s="31">
        <v>10</v>
      </c>
      <c r="E178" s="17"/>
      <c r="F178" s="19">
        <f t="shared" si="23"/>
        <v>0</v>
      </c>
      <c r="G178" s="19">
        <f t="shared" si="24"/>
        <v>0</v>
      </c>
      <c r="H178" s="19">
        <f t="shared" si="25"/>
        <v>0</v>
      </c>
      <c r="I178" s="19" t="e">
        <f t="shared" si="26"/>
        <v>#DIV/0!</v>
      </c>
    </row>
    <row r="179" spans="1:9" x14ac:dyDescent="0.2">
      <c r="A179" s="23" t="s">
        <v>346</v>
      </c>
      <c r="B179" s="29" t="s">
        <v>347</v>
      </c>
      <c r="C179" s="32" t="s">
        <v>119</v>
      </c>
      <c r="D179" s="31">
        <v>1</v>
      </c>
      <c r="E179" s="17"/>
      <c r="F179" s="19">
        <f t="shared" si="23"/>
        <v>0</v>
      </c>
      <c r="G179" s="19">
        <f t="shared" si="24"/>
        <v>0</v>
      </c>
      <c r="H179" s="19">
        <f t="shared" si="25"/>
        <v>0</v>
      </c>
      <c r="I179" s="19" t="e">
        <f t="shared" si="26"/>
        <v>#DIV/0!</v>
      </c>
    </row>
    <row r="180" spans="1:9" x14ac:dyDescent="0.2">
      <c r="A180" s="23" t="s">
        <v>348</v>
      </c>
      <c r="B180" s="29" t="s">
        <v>349</v>
      </c>
      <c r="C180" s="32" t="s">
        <v>119</v>
      </c>
      <c r="D180" s="31">
        <v>1</v>
      </c>
      <c r="E180" s="17"/>
      <c r="F180" s="19">
        <f t="shared" si="23"/>
        <v>0</v>
      </c>
      <c r="G180" s="19">
        <f t="shared" si="24"/>
        <v>0</v>
      </c>
      <c r="H180" s="19">
        <f t="shared" si="25"/>
        <v>0</v>
      </c>
      <c r="I180" s="19" t="e">
        <f t="shared" si="26"/>
        <v>#DIV/0!</v>
      </c>
    </row>
    <row r="181" spans="1:9" x14ac:dyDescent="0.2">
      <c r="A181" s="23" t="s">
        <v>350</v>
      </c>
      <c r="B181" s="29" t="s">
        <v>351</v>
      </c>
      <c r="C181" s="32" t="s">
        <v>119</v>
      </c>
      <c r="D181" s="31">
        <v>1</v>
      </c>
      <c r="E181" s="17"/>
      <c r="F181" s="19">
        <f t="shared" si="23"/>
        <v>0</v>
      </c>
      <c r="G181" s="19">
        <f t="shared" si="24"/>
        <v>0</v>
      </c>
      <c r="H181" s="19">
        <f t="shared" si="25"/>
        <v>0</v>
      </c>
      <c r="I181" s="19" t="e">
        <f t="shared" si="26"/>
        <v>#DIV/0!</v>
      </c>
    </row>
    <row r="182" spans="1:9" x14ac:dyDescent="0.2">
      <c r="A182" s="23" t="s">
        <v>352</v>
      </c>
      <c r="B182" s="29" t="s">
        <v>353</v>
      </c>
      <c r="C182" s="32" t="s">
        <v>119</v>
      </c>
      <c r="D182" s="31">
        <v>1</v>
      </c>
      <c r="E182" s="17"/>
      <c r="F182" s="19">
        <f t="shared" si="23"/>
        <v>0</v>
      </c>
      <c r="G182" s="19">
        <f t="shared" si="24"/>
        <v>0</v>
      </c>
      <c r="H182" s="19">
        <f t="shared" si="25"/>
        <v>0</v>
      </c>
      <c r="I182" s="19" t="e">
        <f t="shared" si="26"/>
        <v>#DIV/0!</v>
      </c>
    </row>
    <row r="183" spans="1:9" x14ac:dyDescent="0.2">
      <c r="A183" s="23" t="s">
        <v>354</v>
      </c>
      <c r="B183" s="29" t="s">
        <v>355</v>
      </c>
      <c r="C183" s="32" t="s">
        <v>119</v>
      </c>
      <c r="D183" s="31">
        <v>2</v>
      </c>
      <c r="E183" s="17"/>
      <c r="F183" s="19">
        <f t="shared" si="23"/>
        <v>0</v>
      </c>
      <c r="G183" s="19">
        <f t="shared" si="24"/>
        <v>0</v>
      </c>
      <c r="H183" s="19">
        <f t="shared" si="25"/>
        <v>0</v>
      </c>
      <c r="I183" s="19" t="e">
        <f t="shared" si="26"/>
        <v>#DIV/0!</v>
      </c>
    </row>
    <row r="184" spans="1:9" x14ac:dyDescent="0.2">
      <c r="A184" s="23" t="s">
        <v>356</v>
      </c>
      <c r="B184" s="29" t="s">
        <v>357</v>
      </c>
      <c r="C184" s="32" t="s">
        <v>119</v>
      </c>
      <c r="D184" s="31">
        <v>1</v>
      </c>
      <c r="E184" s="17"/>
      <c r="F184" s="19">
        <f t="shared" si="23"/>
        <v>0</v>
      </c>
      <c r="G184" s="19">
        <f t="shared" si="24"/>
        <v>0</v>
      </c>
      <c r="H184" s="19">
        <f t="shared" si="25"/>
        <v>0</v>
      </c>
      <c r="I184" s="19" t="e">
        <f t="shared" si="26"/>
        <v>#DIV/0!</v>
      </c>
    </row>
    <row r="185" spans="1:9" x14ac:dyDescent="0.2">
      <c r="A185" s="23" t="s">
        <v>358</v>
      </c>
      <c r="B185" s="29" t="s">
        <v>359</v>
      </c>
      <c r="C185" s="32" t="s">
        <v>119</v>
      </c>
      <c r="D185" s="31">
        <v>8</v>
      </c>
      <c r="E185" s="17"/>
      <c r="F185" s="19">
        <f t="shared" si="23"/>
        <v>0</v>
      </c>
      <c r="G185" s="19">
        <f t="shared" si="24"/>
        <v>0</v>
      </c>
      <c r="H185" s="19">
        <f t="shared" si="25"/>
        <v>0</v>
      </c>
      <c r="I185" s="19" t="e">
        <f t="shared" si="26"/>
        <v>#DIV/0!</v>
      </c>
    </row>
    <row r="186" spans="1:9" x14ac:dyDescent="0.2">
      <c r="A186" s="23" t="s">
        <v>360</v>
      </c>
      <c r="B186" s="29" t="s">
        <v>361</v>
      </c>
      <c r="C186" s="32" t="s">
        <v>119</v>
      </c>
      <c r="D186" s="31">
        <v>5</v>
      </c>
      <c r="E186" s="17"/>
      <c r="F186" s="19">
        <f t="shared" si="23"/>
        <v>0</v>
      </c>
      <c r="G186" s="19">
        <f t="shared" si="24"/>
        <v>0</v>
      </c>
      <c r="H186" s="19">
        <f t="shared" si="25"/>
        <v>0</v>
      </c>
      <c r="I186" s="19" t="e">
        <f t="shared" si="26"/>
        <v>#DIV/0!</v>
      </c>
    </row>
    <row r="187" spans="1:9" x14ac:dyDescent="0.2">
      <c r="A187" s="23" t="s">
        <v>362</v>
      </c>
      <c r="B187" s="29" t="s">
        <v>363</v>
      </c>
      <c r="C187" s="32" t="s">
        <v>119</v>
      </c>
      <c r="D187" s="31">
        <v>6</v>
      </c>
      <c r="E187" s="17"/>
      <c r="F187" s="19">
        <f t="shared" si="23"/>
        <v>0</v>
      </c>
      <c r="G187" s="19">
        <f t="shared" si="24"/>
        <v>0</v>
      </c>
      <c r="H187" s="19">
        <f t="shared" si="25"/>
        <v>0</v>
      </c>
      <c r="I187" s="19" t="e">
        <f t="shared" si="26"/>
        <v>#DIV/0!</v>
      </c>
    </row>
    <row r="188" spans="1:9" x14ac:dyDescent="0.2">
      <c r="A188" s="23" t="s">
        <v>364</v>
      </c>
      <c r="B188" s="29" t="s">
        <v>365</v>
      </c>
      <c r="C188" s="32" t="s">
        <v>119</v>
      </c>
      <c r="D188" s="31">
        <v>1</v>
      </c>
      <c r="E188" s="17"/>
      <c r="F188" s="19">
        <f t="shared" si="23"/>
        <v>0</v>
      </c>
      <c r="G188" s="19">
        <f t="shared" si="24"/>
        <v>0</v>
      </c>
      <c r="H188" s="19">
        <f t="shared" si="25"/>
        <v>0</v>
      </c>
      <c r="I188" s="19" t="e">
        <f t="shared" si="26"/>
        <v>#DIV/0!</v>
      </c>
    </row>
    <row r="189" spans="1:9" x14ac:dyDescent="0.2">
      <c r="A189" s="23" t="s">
        <v>366</v>
      </c>
      <c r="B189" s="29" t="s">
        <v>367</v>
      </c>
      <c r="C189" s="32" t="s">
        <v>119</v>
      </c>
      <c r="D189" s="31">
        <v>14</v>
      </c>
      <c r="E189" s="17"/>
      <c r="F189" s="19">
        <f t="shared" si="23"/>
        <v>0</v>
      </c>
      <c r="G189" s="19">
        <f t="shared" si="24"/>
        <v>0</v>
      </c>
      <c r="H189" s="19">
        <f t="shared" si="25"/>
        <v>0</v>
      </c>
      <c r="I189" s="19" t="e">
        <f t="shared" si="26"/>
        <v>#DIV/0!</v>
      </c>
    </row>
    <row r="190" spans="1:9" x14ac:dyDescent="0.2">
      <c r="A190" s="23" t="s">
        <v>368</v>
      </c>
      <c r="B190" s="29" t="s">
        <v>369</v>
      </c>
      <c r="C190" s="32" t="s">
        <v>119</v>
      </c>
      <c r="D190" s="31">
        <v>1</v>
      </c>
      <c r="E190" s="17"/>
      <c r="F190" s="19">
        <f t="shared" si="23"/>
        <v>0</v>
      </c>
      <c r="G190" s="19">
        <f t="shared" si="24"/>
        <v>0</v>
      </c>
      <c r="H190" s="19">
        <f t="shared" si="25"/>
        <v>0</v>
      </c>
      <c r="I190" s="19" t="e">
        <f t="shared" si="26"/>
        <v>#DIV/0!</v>
      </c>
    </row>
    <row r="191" spans="1:9" x14ac:dyDescent="0.2">
      <c r="A191" s="23" t="s">
        <v>370</v>
      </c>
      <c r="B191" s="29" t="s">
        <v>371</v>
      </c>
      <c r="C191" s="32" t="s">
        <v>119</v>
      </c>
      <c r="D191" s="31">
        <v>1</v>
      </c>
      <c r="E191" s="17"/>
      <c r="F191" s="19">
        <f t="shared" si="23"/>
        <v>0</v>
      </c>
      <c r="G191" s="19">
        <f t="shared" si="24"/>
        <v>0</v>
      </c>
      <c r="H191" s="19">
        <f t="shared" si="25"/>
        <v>0</v>
      </c>
      <c r="I191" s="19" t="e">
        <f t="shared" si="26"/>
        <v>#DIV/0!</v>
      </c>
    </row>
    <row r="192" spans="1:9" x14ac:dyDescent="0.2">
      <c r="A192" s="23" t="s">
        <v>372</v>
      </c>
      <c r="B192" s="29" t="s">
        <v>373</v>
      </c>
      <c r="C192" s="32" t="s">
        <v>119</v>
      </c>
      <c r="D192" s="31">
        <v>1</v>
      </c>
      <c r="E192" s="17"/>
      <c r="F192" s="19">
        <f t="shared" si="23"/>
        <v>0</v>
      </c>
      <c r="G192" s="19">
        <f t="shared" si="24"/>
        <v>0</v>
      </c>
      <c r="H192" s="19">
        <f t="shared" si="25"/>
        <v>0</v>
      </c>
      <c r="I192" s="19" t="e">
        <f t="shared" si="26"/>
        <v>#DIV/0!</v>
      </c>
    </row>
    <row r="193" spans="1:9" x14ac:dyDescent="0.2">
      <c r="A193" s="23" t="s">
        <v>374</v>
      </c>
      <c r="B193" s="29" t="s">
        <v>375</v>
      </c>
      <c r="C193" s="32" t="s">
        <v>119</v>
      </c>
      <c r="D193" s="31">
        <v>2</v>
      </c>
      <c r="E193" s="17"/>
      <c r="F193" s="19">
        <f t="shared" si="23"/>
        <v>0</v>
      </c>
      <c r="G193" s="19">
        <f t="shared" si="24"/>
        <v>0</v>
      </c>
      <c r="H193" s="19">
        <f t="shared" si="25"/>
        <v>0</v>
      </c>
      <c r="I193" s="19" t="e">
        <f t="shared" si="26"/>
        <v>#DIV/0!</v>
      </c>
    </row>
    <row r="194" spans="1:9" x14ac:dyDescent="0.2">
      <c r="A194" s="23" t="s">
        <v>376</v>
      </c>
      <c r="B194" s="29" t="s">
        <v>377</v>
      </c>
      <c r="C194" s="32" t="s">
        <v>119</v>
      </c>
      <c r="D194" s="31">
        <v>11</v>
      </c>
      <c r="E194" s="17"/>
      <c r="F194" s="19">
        <f t="shared" si="23"/>
        <v>0</v>
      </c>
      <c r="G194" s="19">
        <f t="shared" si="24"/>
        <v>0</v>
      </c>
      <c r="H194" s="19">
        <f t="shared" si="25"/>
        <v>0</v>
      </c>
      <c r="I194" s="19" t="e">
        <f t="shared" si="26"/>
        <v>#DIV/0!</v>
      </c>
    </row>
    <row r="195" spans="1:9" x14ac:dyDescent="0.2">
      <c r="A195" s="23" t="s">
        <v>378</v>
      </c>
      <c r="B195" s="29" t="s">
        <v>371</v>
      </c>
      <c r="C195" s="32" t="s">
        <v>119</v>
      </c>
      <c r="D195" s="31">
        <v>1</v>
      </c>
      <c r="E195" s="17"/>
      <c r="F195" s="19">
        <f t="shared" si="23"/>
        <v>0</v>
      </c>
      <c r="G195" s="19">
        <f t="shared" si="24"/>
        <v>0</v>
      </c>
      <c r="H195" s="19">
        <f t="shared" si="25"/>
        <v>0</v>
      </c>
      <c r="I195" s="19" t="e">
        <f t="shared" si="26"/>
        <v>#DIV/0!</v>
      </c>
    </row>
    <row r="196" spans="1:9" x14ac:dyDescent="0.2">
      <c r="A196" s="23" t="s">
        <v>379</v>
      </c>
      <c r="B196" s="29" t="s">
        <v>373</v>
      </c>
      <c r="C196" s="32" t="s">
        <v>119</v>
      </c>
      <c r="D196" s="31">
        <v>1</v>
      </c>
      <c r="E196" s="17"/>
      <c r="F196" s="19">
        <f t="shared" si="23"/>
        <v>0</v>
      </c>
      <c r="G196" s="19">
        <f t="shared" si="24"/>
        <v>0</v>
      </c>
      <c r="H196" s="19">
        <f t="shared" si="25"/>
        <v>0</v>
      </c>
      <c r="I196" s="19" t="e">
        <f t="shared" si="26"/>
        <v>#DIV/0!</v>
      </c>
    </row>
    <row r="197" spans="1:9" x14ac:dyDescent="0.2">
      <c r="A197" s="23" t="s">
        <v>380</v>
      </c>
      <c r="B197" s="29" t="s">
        <v>375</v>
      </c>
      <c r="C197" s="32" t="s">
        <v>119</v>
      </c>
      <c r="D197" s="31">
        <v>2</v>
      </c>
      <c r="E197" s="17"/>
      <c r="F197" s="19">
        <f t="shared" si="23"/>
        <v>0</v>
      </c>
      <c r="G197" s="19">
        <f t="shared" si="24"/>
        <v>0</v>
      </c>
      <c r="H197" s="19">
        <f t="shared" si="25"/>
        <v>0</v>
      </c>
      <c r="I197" s="19" t="e">
        <f t="shared" si="26"/>
        <v>#DIV/0!</v>
      </c>
    </row>
    <row r="198" spans="1:9" x14ac:dyDescent="0.2">
      <c r="A198" s="23" t="s">
        <v>381</v>
      </c>
      <c r="B198" s="29" t="s">
        <v>382</v>
      </c>
      <c r="C198" s="32" t="s">
        <v>119</v>
      </c>
      <c r="D198" s="31">
        <v>11</v>
      </c>
      <c r="E198" s="17"/>
      <c r="F198" s="19">
        <f t="shared" si="23"/>
        <v>0</v>
      </c>
      <c r="G198" s="19">
        <f t="shared" si="24"/>
        <v>0</v>
      </c>
      <c r="H198" s="19">
        <f t="shared" si="25"/>
        <v>0</v>
      </c>
      <c r="I198" s="19" t="e">
        <f t="shared" si="26"/>
        <v>#DIV/0!</v>
      </c>
    </row>
    <row r="199" spans="1:9" x14ac:dyDescent="0.2">
      <c r="A199" s="23" t="s">
        <v>383</v>
      </c>
      <c r="B199" s="29" t="s">
        <v>384</v>
      </c>
      <c r="C199" s="32" t="s">
        <v>119</v>
      </c>
      <c r="D199" s="31">
        <v>1</v>
      </c>
      <c r="E199" s="17"/>
      <c r="F199" s="19">
        <f t="shared" si="23"/>
        <v>0</v>
      </c>
      <c r="G199" s="19">
        <f t="shared" si="24"/>
        <v>0</v>
      </c>
      <c r="H199" s="19">
        <f t="shared" si="25"/>
        <v>0</v>
      </c>
      <c r="I199" s="19" t="e">
        <f t="shared" si="26"/>
        <v>#DIV/0!</v>
      </c>
    </row>
    <row r="200" spans="1:9" x14ac:dyDescent="0.2">
      <c r="A200" s="23" t="s">
        <v>385</v>
      </c>
      <c r="B200" s="29" t="s">
        <v>386</v>
      </c>
      <c r="C200" s="32" t="s">
        <v>119</v>
      </c>
      <c r="D200" s="31">
        <v>1</v>
      </c>
      <c r="E200" s="17"/>
      <c r="F200" s="19">
        <f t="shared" si="23"/>
        <v>0</v>
      </c>
      <c r="G200" s="19">
        <f t="shared" si="24"/>
        <v>0</v>
      </c>
      <c r="H200" s="19">
        <f t="shared" si="25"/>
        <v>0</v>
      </c>
      <c r="I200" s="19" t="e">
        <f t="shared" si="26"/>
        <v>#DIV/0!</v>
      </c>
    </row>
    <row r="201" spans="1:9" x14ac:dyDescent="0.2">
      <c r="A201" s="23" t="s">
        <v>387</v>
      </c>
      <c r="B201" s="29" t="s">
        <v>388</v>
      </c>
      <c r="C201" s="32" t="s">
        <v>119</v>
      </c>
      <c r="D201" s="31">
        <v>2</v>
      </c>
      <c r="E201" s="17"/>
      <c r="F201" s="19">
        <f t="shared" si="23"/>
        <v>0</v>
      </c>
      <c r="G201" s="19">
        <f t="shared" si="24"/>
        <v>0</v>
      </c>
      <c r="H201" s="19">
        <f t="shared" si="25"/>
        <v>0</v>
      </c>
      <c r="I201" s="19" t="e">
        <f t="shared" si="26"/>
        <v>#DIV/0!</v>
      </c>
    </row>
    <row r="202" spans="1:9" x14ac:dyDescent="0.2">
      <c r="A202" s="23"/>
      <c r="B202" s="29"/>
      <c r="C202" s="32"/>
      <c r="D202" s="31"/>
      <c r="E202" s="17"/>
      <c r="F202" s="19"/>
      <c r="G202" s="19"/>
      <c r="H202" s="19"/>
      <c r="I202" s="19"/>
    </row>
    <row r="203" spans="1:9" x14ac:dyDescent="0.2">
      <c r="A203" s="21" t="s">
        <v>389</v>
      </c>
      <c r="B203" s="13" t="s">
        <v>390</v>
      </c>
      <c r="C203" s="47"/>
      <c r="D203" s="48"/>
      <c r="E203" s="49"/>
      <c r="F203" s="14">
        <f>SUM(F204:F221)</f>
        <v>0</v>
      </c>
      <c r="G203" s="19"/>
      <c r="H203" s="14">
        <f>SUM(H204:H221)</f>
        <v>0</v>
      </c>
      <c r="I203" s="14" t="e">
        <f>SUM(I204:I221)</f>
        <v>#DIV/0!</v>
      </c>
    </row>
    <row r="204" spans="1:9" ht="22.5" x14ac:dyDescent="0.2">
      <c r="A204" s="23" t="s">
        <v>391</v>
      </c>
      <c r="B204" s="29" t="s">
        <v>392</v>
      </c>
      <c r="C204" s="32" t="s">
        <v>119</v>
      </c>
      <c r="D204" s="31">
        <v>1</v>
      </c>
      <c r="E204" s="17"/>
      <c r="F204" s="19">
        <f t="shared" ref="F204:F221" si="27">D204*E204</f>
        <v>0</v>
      </c>
      <c r="G204" s="19">
        <f t="shared" ref="G204:G221" si="28">E204*$J$6*0.9</f>
        <v>0</v>
      </c>
      <c r="H204" s="19">
        <f t="shared" ref="H204:H221" si="29">D204*G204</f>
        <v>0</v>
      </c>
      <c r="I204" s="19" t="e">
        <f t="shared" ref="I204:I221" si="30">H204/$H$265*100</f>
        <v>#DIV/0!</v>
      </c>
    </row>
    <row r="205" spans="1:9" ht="45" x14ac:dyDescent="0.2">
      <c r="A205" s="23" t="s">
        <v>393</v>
      </c>
      <c r="B205" s="29" t="s">
        <v>394</v>
      </c>
      <c r="C205" s="32" t="s">
        <v>240</v>
      </c>
      <c r="D205" s="31">
        <v>1400</v>
      </c>
      <c r="E205" s="17"/>
      <c r="F205" s="19">
        <f t="shared" si="27"/>
        <v>0</v>
      </c>
      <c r="G205" s="19">
        <f t="shared" si="28"/>
        <v>0</v>
      </c>
      <c r="H205" s="19">
        <f t="shared" si="29"/>
        <v>0</v>
      </c>
      <c r="I205" s="19" t="e">
        <f t="shared" si="30"/>
        <v>#DIV/0!</v>
      </c>
    </row>
    <row r="206" spans="1:9" ht="33.75" x14ac:dyDescent="0.2">
      <c r="A206" s="23" t="s">
        <v>395</v>
      </c>
      <c r="B206" s="29" t="s">
        <v>396</v>
      </c>
      <c r="C206" s="32" t="s">
        <v>148</v>
      </c>
      <c r="D206" s="31">
        <v>1</v>
      </c>
      <c r="E206" s="17"/>
      <c r="F206" s="19">
        <f t="shared" si="27"/>
        <v>0</v>
      </c>
      <c r="G206" s="19">
        <f t="shared" si="28"/>
        <v>0</v>
      </c>
      <c r="H206" s="19">
        <f t="shared" si="29"/>
        <v>0</v>
      </c>
      <c r="I206" s="19" t="e">
        <f t="shared" si="30"/>
        <v>#DIV/0!</v>
      </c>
    </row>
    <row r="207" spans="1:9" ht="33.75" x14ac:dyDescent="0.2">
      <c r="A207" s="23" t="s">
        <v>397</v>
      </c>
      <c r="B207" s="29" t="s">
        <v>398</v>
      </c>
      <c r="C207" s="32" t="s">
        <v>148</v>
      </c>
      <c r="D207" s="31">
        <v>15</v>
      </c>
      <c r="E207" s="17"/>
      <c r="F207" s="19">
        <f t="shared" si="27"/>
        <v>0</v>
      </c>
      <c r="G207" s="19">
        <f t="shared" si="28"/>
        <v>0</v>
      </c>
      <c r="H207" s="19">
        <f t="shared" si="29"/>
        <v>0</v>
      </c>
      <c r="I207" s="19" t="e">
        <f t="shared" si="30"/>
        <v>#DIV/0!</v>
      </c>
    </row>
    <row r="208" spans="1:9" ht="33.75" x14ac:dyDescent="0.2">
      <c r="A208" s="23" t="s">
        <v>399</v>
      </c>
      <c r="B208" s="29" t="s">
        <v>400</v>
      </c>
      <c r="C208" s="32" t="s">
        <v>148</v>
      </c>
      <c r="D208" s="31">
        <v>23</v>
      </c>
      <c r="E208" s="17"/>
      <c r="F208" s="19">
        <f t="shared" si="27"/>
        <v>0</v>
      </c>
      <c r="G208" s="19">
        <f t="shared" si="28"/>
        <v>0</v>
      </c>
      <c r="H208" s="19">
        <f t="shared" si="29"/>
        <v>0</v>
      </c>
      <c r="I208" s="19" t="e">
        <f t="shared" si="30"/>
        <v>#DIV/0!</v>
      </c>
    </row>
    <row r="209" spans="1:10" ht="33.75" x14ac:dyDescent="0.2">
      <c r="A209" s="23" t="s">
        <v>401</v>
      </c>
      <c r="B209" s="29" t="s">
        <v>402</v>
      </c>
      <c r="C209" s="32" t="s">
        <v>403</v>
      </c>
      <c r="D209" s="31">
        <v>6</v>
      </c>
      <c r="E209" s="17"/>
      <c r="F209" s="19">
        <f t="shared" si="27"/>
        <v>0</v>
      </c>
      <c r="G209" s="19">
        <f t="shared" si="28"/>
        <v>0</v>
      </c>
      <c r="H209" s="19">
        <f t="shared" si="29"/>
        <v>0</v>
      </c>
      <c r="I209" s="19" t="e">
        <f t="shared" si="30"/>
        <v>#DIV/0!</v>
      </c>
    </row>
    <row r="210" spans="1:10" ht="90" x14ac:dyDescent="0.2">
      <c r="A210" s="23" t="s">
        <v>404</v>
      </c>
      <c r="B210" s="29" t="s">
        <v>405</v>
      </c>
      <c r="C210" s="32" t="s">
        <v>148</v>
      </c>
      <c r="D210" s="31">
        <v>60</v>
      </c>
      <c r="E210" s="17"/>
      <c r="F210" s="19">
        <f t="shared" si="27"/>
        <v>0</v>
      </c>
      <c r="G210" s="19">
        <f t="shared" si="28"/>
        <v>0</v>
      </c>
      <c r="H210" s="19">
        <f t="shared" si="29"/>
        <v>0</v>
      </c>
      <c r="I210" s="19" t="e">
        <f t="shared" si="30"/>
        <v>#DIV/0!</v>
      </c>
    </row>
    <row r="211" spans="1:10" ht="90" x14ac:dyDescent="0.2">
      <c r="A211" s="23" t="s">
        <v>406</v>
      </c>
      <c r="B211" s="29" t="s">
        <v>407</v>
      </c>
      <c r="C211" s="32" t="s">
        <v>148</v>
      </c>
      <c r="D211" s="31">
        <v>120</v>
      </c>
      <c r="E211" s="17"/>
      <c r="F211" s="19">
        <f t="shared" si="27"/>
        <v>0</v>
      </c>
      <c r="G211" s="19">
        <f t="shared" si="28"/>
        <v>0</v>
      </c>
      <c r="H211" s="19">
        <f t="shared" si="29"/>
        <v>0</v>
      </c>
      <c r="I211" s="19" t="e">
        <f t="shared" si="30"/>
        <v>#DIV/0!</v>
      </c>
    </row>
    <row r="212" spans="1:10" ht="168.75" x14ac:dyDescent="0.2">
      <c r="A212" s="23" t="s">
        <v>408</v>
      </c>
      <c r="B212" s="29" t="s">
        <v>409</v>
      </c>
      <c r="C212" s="32" t="s">
        <v>148</v>
      </c>
      <c r="D212" s="31">
        <v>1</v>
      </c>
      <c r="E212" s="17"/>
      <c r="F212" s="19">
        <f t="shared" si="27"/>
        <v>0</v>
      </c>
      <c r="G212" s="19">
        <f t="shared" si="28"/>
        <v>0</v>
      </c>
      <c r="H212" s="19">
        <f t="shared" si="29"/>
        <v>0</v>
      </c>
      <c r="I212" s="19" t="e">
        <f t="shared" si="30"/>
        <v>#DIV/0!</v>
      </c>
    </row>
    <row r="213" spans="1:10" ht="22.5" x14ac:dyDescent="0.2">
      <c r="A213" s="23" t="s">
        <v>410</v>
      </c>
      <c r="B213" s="29" t="s">
        <v>411</v>
      </c>
      <c r="C213" s="32" t="s">
        <v>148</v>
      </c>
      <c r="D213" s="31">
        <v>4</v>
      </c>
      <c r="E213" s="17"/>
      <c r="F213" s="19">
        <f t="shared" si="27"/>
        <v>0</v>
      </c>
      <c r="G213" s="19">
        <f t="shared" si="28"/>
        <v>0</v>
      </c>
      <c r="H213" s="19">
        <f t="shared" si="29"/>
        <v>0</v>
      </c>
      <c r="I213" s="19" t="e">
        <f t="shared" si="30"/>
        <v>#DIV/0!</v>
      </c>
    </row>
    <row r="214" spans="1:10" ht="22.5" x14ac:dyDescent="0.2">
      <c r="A214" s="23" t="s">
        <v>412</v>
      </c>
      <c r="B214" s="29" t="s">
        <v>413</v>
      </c>
      <c r="C214" s="32" t="s">
        <v>148</v>
      </c>
      <c r="D214" s="31">
        <v>4</v>
      </c>
      <c r="E214" s="17"/>
      <c r="F214" s="19">
        <f t="shared" si="27"/>
        <v>0</v>
      </c>
      <c r="G214" s="19">
        <f t="shared" si="28"/>
        <v>0</v>
      </c>
      <c r="H214" s="19">
        <f t="shared" si="29"/>
        <v>0</v>
      </c>
      <c r="I214" s="19" t="e">
        <f t="shared" si="30"/>
        <v>#DIV/0!</v>
      </c>
    </row>
    <row r="215" spans="1:10" ht="22.5" x14ac:dyDescent="0.2">
      <c r="A215" s="23" t="s">
        <v>414</v>
      </c>
      <c r="B215" s="29" t="s">
        <v>415</v>
      </c>
      <c r="C215" s="32" t="s">
        <v>148</v>
      </c>
      <c r="D215" s="31">
        <v>1</v>
      </c>
      <c r="E215" s="17"/>
      <c r="F215" s="19">
        <f t="shared" si="27"/>
        <v>0</v>
      </c>
      <c r="G215" s="19">
        <f t="shared" si="28"/>
        <v>0</v>
      </c>
      <c r="H215" s="19">
        <f t="shared" si="29"/>
        <v>0</v>
      </c>
      <c r="I215" s="19" t="e">
        <f t="shared" si="30"/>
        <v>#DIV/0!</v>
      </c>
    </row>
    <row r="216" spans="1:10" x14ac:dyDescent="0.2">
      <c r="A216" s="23" t="s">
        <v>416</v>
      </c>
      <c r="B216" s="29" t="s">
        <v>417</v>
      </c>
      <c r="C216" s="32" t="s">
        <v>240</v>
      </c>
      <c r="D216" s="31">
        <v>35</v>
      </c>
      <c r="E216" s="17"/>
      <c r="F216" s="19">
        <f t="shared" si="27"/>
        <v>0</v>
      </c>
      <c r="G216" s="19">
        <f t="shared" si="28"/>
        <v>0</v>
      </c>
      <c r="H216" s="19">
        <f t="shared" si="29"/>
        <v>0</v>
      </c>
      <c r="I216" s="19" t="e">
        <f t="shared" si="30"/>
        <v>#DIV/0!</v>
      </c>
    </row>
    <row r="217" spans="1:10" ht="45" x14ac:dyDescent="0.2">
      <c r="A217" s="23" t="s">
        <v>418</v>
      </c>
      <c r="B217" s="29" t="s">
        <v>419</v>
      </c>
      <c r="C217" s="32" t="s">
        <v>240</v>
      </c>
      <c r="D217" s="31">
        <v>35</v>
      </c>
      <c r="E217" s="17"/>
      <c r="F217" s="19">
        <f t="shared" si="27"/>
        <v>0</v>
      </c>
      <c r="G217" s="19">
        <f t="shared" si="28"/>
        <v>0</v>
      </c>
      <c r="H217" s="19">
        <f t="shared" si="29"/>
        <v>0</v>
      </c>
      <c r="I217" s="19" t="e">
        <f t="shared" si="30"/>
        <v>#DIV/0!</v>
      </c>
    </row>
    <row r="218" spans="1:10" x14ac:dyDescent="0.2">
      <c r="A218" s="23" t="s">
        <v>420</v>
      </c>
      <c r="B218" s="29" t="s">
        <v>421</v>
      </c>
      <c r="C218" s="32" t="s">
        <v>148</v>
      </c>
      <c r="D218" s="31">
        <v>100</v>
      </c>
      <c r="E218" s="17"/>
      <c r="F218" s="19">
        <f t="shared" si="27"/>
        <v>0</v>
      </c>
      <c r="G218" s="19">
        <f t="shared" si="28"/>
        <v>0</v>
      </c>
      <c r="H218" s="19">
        <f t="shared" si="29"/>
        <v>0</v>
      </c>
      <c r="I218" s="19" t="e">
        <f t="shared" si="30"/>
        <v>#DIV/0!</v>
      </c>
    </row>
    <row r="219" spans="1:10" x14ac:dyDescent="0.2">
      <c r="A219" s="23" t="s">
        <v>422</v>
      </c>
      <c r="B219" s="29" t="s">
        <v>423</v>
      </c>
      <c r="C219" s="32" t="s">
        <v>148</v>
      </c>
      <c r="D219" s="31">
        <v>3</v>
      </c>
      <c r="E219" s="17"/>
      <c r="F219" s="19">
        <f t="shared" si="27"/>
        <v>0</v>
      </c>
      <c r="G219" s="19">
        <f t="shared" si="28"/>
        <v>0</v>
      </c>
      <c r="H219" s="19">
        <f t="shared" si="29"/>
        <v>0</v>
      </c>
      <c r="I219" s="19" t="e">
        <f t="shared" si="30"/>
        <v>#DIV/0!</v>
      </c>
    </row>
    <row r="220" spans="1:10" x14ac:dyDescent="0.2">
      <c r="A220" s="23" t="s">
        <v>424</v>
      </c>
      <c r="B220" s="28" t="s">
        <v>425</v>
      </c>
      <c r="C220" s="32" t="s">
        <v>240</v>
      </c>
      <c r="D220" s="31">
        <v>100</v>
      </c>
      <c r="E220" s="17"/>
      <c r="F220" s="19">
        <f t="shared" si="27"/>
        <v>0</v>
      </c>
      <c r="G220" s="19">
        <f t="shared" si="28"/>
        <v>0</v>
      </c>
      <c r="H220" s="19">
        <f t="shared" si="29"/>
        <v>0</v>
      </c>
      <c r="I220" s="19" t="e">
        <f t="shared" si="30"/>
        <v>#DIV/0!</v>
      </c>
    </row>
    <row r="221" spans="1:10" x14ac:dyDescent="0.2">
      <c r="A221" s="23" t="s">
        <v>426</v>
      </c>
      <c r="B221" s="29" t="s">
        <v>427</v>
      </c>
      <c r="C221" s="32" t="s">
        <v>148</v>
      </c>
      <c r="D221" s="31">
        <v>3</v>
      </c>
      <c r="E221" s="17"/>
      <c r="F221" s="19">
        <f t="shared" si="27"/>
        <v>0</v>
      </c>
      <c r="G221" s="19">
        <f t="shared" si="28"/>
        <v>0</v>
      </c>
      <c r="H221" s="19">
        <f t="shared" si="29"/>
        <v>0</v>
      </c>
      <c r="I221" s="19" t="e">
        <f t="shared" si="30"/>
        <v>#DIV/0!</v>
      </c>
    </row>
    <row r="222" spans="1:10" x14ac:dyDescent="0.2">
      <c r="A222" s="23"/>
      <c r="B222" s="29"/>
      <c r="C222" s="32"/>
      <c r="D222" s="31"/>
      <c r="E222" s="17"/>
      <c r="F222" s="19"/>
      <c r="G222" s="19"/>
      <c r="H222" s="19"/>
      <c r="I222" s="19"/>
    </row>
    <row r="223" spans="1:10" x14ac:dyDescent="0.2">
      <c r="A223" s="21" t="s">
        <v>428</v>
      </c>
      <c r="B223" s="13" t="s">
        <v>429</v>
      </c>
      <c r="C223" s="22"/>
      <c r="D223" s="17"/>
      <c r="E223" s="17"/>
      <c r="F223" s="14">
        <f>SUM(F224:F260)</f>
        <v>0</v>
      </c>
      <c r="G223" s="19"/>
      <c r="H223" s="14">
        <f>SUM(H224:H260)</f>
        <v>0</v>
      </c>
      <c r="I223" s="14" t="e">
        <f>SUM(I224:I260)</f>
        <v>#DIV/0!</v>
      </c>
    </row>
    <row r="224" spans="1:10" ht="78.75" x14ac:dyDescent="0.2">
      <c r="A224" s="23" t="s">
        <v>430</v>
      </c>
      <c r="B224" s="29" t="s">
        <v>431</v>
      </c>
      <c r="C224" s="22" t="s">
        <v>8</v>
      </c>
      <c r="D224" s="17">
        <v>8</v>
      </c>
      <c r="E224" s="17"/>
      <c r="F224" s="19">
        <f t="shared" ref="F224:F260" si="31">D224*E224</f>
        <v>0</v>
      </c>
      <c r="G224" s="19">
        <f t="shared" ref="G224:G260" si="32">E224*$J$6*0.9</f>
        <v>0</v>
      </c>
      <c r="H224" s="19">
        <f t="shared" ref="H224:H260" si="33">D224*G224</f>
        <v>0</v>
      </c>
      <c r="I224" s="19" t="e">
        <f t="shared" ref="I224:I260" si="34">H224/$H$265*100</f>
        <v>#DIV/0!</v>
      </c>
      <c r="J224" s="25">
        <v>95469</v>
      </c>
    </row>
    <row r="225" spans="1:9" ht="67.5" x14ac:dyDescent="0.2">
      <c r="A225" s="23" t="s">
        <v>432</v>
      </c>
      <c r="B225" s="29" t="s">
        <v>433</v>
      </c>
      <c r="C225" s="22" t="s">
        <v>8</v>
      </c>
      <c r="D225" s="17">
        <v>2</v>
      </c>
      <c r="E225" s="17"/>
      <c r="F225" s="19">
        <f t="shared" si="31"/>
        <v>0</v>
      </c>
      <c r="G225" s="19">
        <f t="shared" si="32"/>
        <v>0</v>
      </c>
      <c r="H225" s="19">
        <f t="shared" si="33"/>
        <v>0</v>
      </c>
      <c r="I225" s="19" t="e">
        <f t="shared" si="34"/>
        <v>#DIV/0!</v>
      </c>
    </row>
    <row r="226" spans="1:9" ht="22.5" x14ac:dyDescent="0.2">
      <c r="A226" s="23" t="s">
        <v>434</v>
      </c>
      <c r="B226" s="29" t="s">
        <v>435</v>
      </c>
      <c r="C226" s="22" t="s">
        <v>8</v>
      </c>
      <c r="D226" s="17">
        <v>4</v>
      </c>
      <c r="E226" s="17"/>
      <c r="F226" s="19">
        <f t="shared" si="31"/>
        <v>0</v>
      </c>
      <c r="G226" s="19">
        <f t="shared" si="32"/>
        <v>0</v>
      </c>
      <c r="H226" s="19">
        <f t="shared" si="33"/>
        <v>0</v>
      </c>
      <c r="I226" s="19" t="e">
        <f t="shared" si="34"/>
        <v>#DIV/0!</v>
      </c>
    </row>
    <row r="227" spans="1:9" ht="22.5" x14ac:dyDescent="0.2">
      <c r="A227" s="23" t="s">
        <v>436</v>
      </c>
      <c r="B227" s="29" t="s">
        <v>437</v>
      </c>
      <c r="C227" s="22" t="s">
        <v>8</v>
      </c>
      <c r="D227" s="17">
        <v>2</v>
      </c>
      <c r="E227" s="17"/>
      <c r="F227" s="19">
        <f t="shared" si="31"/>
        <v>0</v>
      </c>
      <c r="G227" s="19">
        <f t="shared" si="32"/>
        <v>0</v>
      </c>
      <c r="H227" s="19">
        <f t="shared" si="33"/>
        <v>0</v>
      </c>
      <c r="I227" s="19" t="e">
        <f t="shared" si="34"/>
        <v>#DIV/0!</v>
      </c>
    </row>
    <row r="228" spans="1:9" ht="22.5" x14ac:dyDescent="0.2">
      <c r="A228" s="23" t="s">
        <v>438</v>
      </c>
      <c r="B228" s="29" t="s">
        <v>439</v>
      </c>
      <c r="C228" s="22" t="s">
        <v>8</v>
      </c>
      <c r="D228" s="17">
        <v>1</v>
      </c>
      <c r="E228" s="17"/>
      <c r="F228" s="19">
        <f t="shared" si="31"/>
        <v>0</v>
      </c>
      <c r="G228" s="19">
        <f t="shared" si="32"/>
        <v>0</v>
      </c>
      <c r="H228" s="19">
        <f t="shared" si="33"/>
        <v>0</v>
      </c>
      <c r="I228" s="19" t="e">
        <f t="shared" si="34"/>
        <v>#DIV/0!</v>
      </c>
    </row>
    <row r="229" spans="1:9" ht="45" x14ac:dyDescent="0.2">
      <c r="A229" s="23" t="s">
        <v>440</v>
      </c>
      <c r="B229" s="29" t="s">
        <v>441</v>
      </c>
      <c r="C229" s="22" t="s">
        <v>8</v>
      </c>
      <c r="D229" s="17">
        <v>11</v>
      </c>
      <c r="E229" s="17"/>
      <c r="F229" s="19">
        <f t="shared" si="31"/>
        <v>0</v>
      </c>
      <c r="G229" s="19">
        <f t="shared" si="32"/>
        <v>0</v>
      </c>
      <c r="H229" s="19">
        <f t="shared" si="33"/>
        <v>0</v>
      </c>
      <c r="I229" s="19" t="e">
        <f t="shared" si="34"/>
        <v>#DIV/0!</v>
      </c>
    </row>
    <row r="230" spans="1:9" ht="33.75" x14ac:dyDescent="0.2">
      <c r="A230" s="23" t="s">
        <v>442</v>
      </c>
      <c r="B230" s="29" t="s">
        <v>443</v>
      </c>
      <c r="C230" s="22" t="s">
        <v>8</v>
      </c>
      <c r="D230" s="17">
        <v>1</v>
      </c>
      <c r="E230" s="17"/>
      <c r="F230" s="19">
        <f t="shared" si="31"/>
        <v>0</v>
      </c>
      <c r="G230" s="19">
        <f t="shared" si="32"/>
        <v>0</v>
      </c>
      <c r="H230" s="19">
        <f t="shared" si="33"/>
        <v>0</v>
      </c>
      <c r="I230" s="19" t="e">
        <f t="shared" si="34"/>
        <v>#DIV/0!</v>
      </c>
    </row>
    <row r="231" spans="1:9" ht="45" x14ac:dyDescent="0.2">
      <c r="A231" s="23" t="s">
        <v>444</v>
      </c>
      <c r="B231" s="29" t="s">
        <v>445</v>
      </c>
      <c r="C231" s="22" t="s">
        <v>8</v>
      </c>
      <c r="D231" s="17">
        <v>11</v>
      </c>
      <c r="E231" s="17"/>
      <c r="F231" s="19">
        <f t="shared" si="31"/>
        <v>0</v>
      </c>
      <c r="G231" s="19">
        <f t="shared" si="32"/>
        <v>0</v>
      </c>
      <c r="H231" s="19">
        <f t="shared" si="33"/>
        <v>0</v>
      </c>
      <c r="I231" s="19" t="e">
        <f t="shared" si="34"/>
        <v>#DIV/0!</v>
      </c>
    </row>
    <row r="232" spans="1:9" ht="45" x14ac:dyDescent="0.2">
      <c r="A232" s="23" t="s">
        <v>446</v>
      </c>
      <c r="B232" s="29" t="s">
        <v>447</v>
      </c>
      <c r="C232" s="22" t="s">
        <v>8</v>
      </c>
      <c r="D232" s="17">
        <v>1</v>
      </c>
      <c r="E232" s="17"/>
      <c r="F232" s="19">
        <f t="shared" si="31"/>
        <v>0</v>
      </c>
      <c r="G232" s="19">
        <f t="shared" si="32"/>
        <v>0</v>
      </c>
      <c r="H232" s="19">
        <f t="shared" si="33"/>
        <v>0</v>
      </c>
      <c r="I232" s="19" t="e">
        <f t="shared" si="34"/>
        <v>#DIV/0!</v>
      </c>
    </row>
    <row r="233" spans="1:9" ht="56.25" x14ac:dyDescent="0.2">
      <c r="A233" s="23" t="s">
        <v>448</v>
      </c>
      <c r="B233" s="29" t="s">
        <v>449</v>
      </c>
      <c r="C233" s="22" t="s">
        <v>8</v>
      </c>
      <c r="D233" s="17">
        <v>10</v>
      </c>
      <c r="E233" s="17"/>
      <c r="F233" s="19">
        <f t="shared" si="31"/>
        <v>0</v>
      </c>
      <c r="G233" s="19">
        <f t="shared" si="32"/>
        <v>0</v>
      </c>
      <c r="H233" s="19">
        <f t="shared" si="33"/>
        <v>0</v>
      </c>
      <c r="I233" s="19" t="e">
        <f t="shared" si="34"/>
        <v>#DIV/0!</v>
      </c>
    </row>
    <row r="234" spans="1:9" ht="45" x14ac:dyDescent="0.2">
      <c r="A234" s="23" t="s">
        <v>450</v>
      </c>
      <c r="B234" s="29" t="s">
        <v>451</v>
      </c>
      <c r="C234" s="22" t="s">
        <v>8</v>
      </c>
      <c r="D234" s="17">
        <v>9</v>
      </c>
      <c r="E234" s="17"/>
      <c r="F234" s="19">
        <f t="shared" si="31"/>
        <v>0</v>
      </c>
      <c r="G234" s="19">
        <f t="shared" si="32"/>
        <v>0</v>
      </c>
      <c r="H234" s="19">
        <f t="shared" si="33"/>
        <v>0</v>
      </c>
      <c r="I234" s="19" t="e">
        <f t="shared" si="34"/>
        <v>#DIV/0!</v>
      </c>
    </row>
    <row r="235" spans="1:9" ht="56.25" x14ac:dyDescent="0.2">
      <c r="A235" s="23" t="s">
        <v>452</v>
      </c>
      <c r="B235" s="29" t="s">
        <v>453</v>
      </c>
      <c r="C235" s="22" t="s">
        <v>8</v>
      </c>
      <c r="D235" s="17">
        <v>10</v>
      </c>
      <c r="E235" s="17"/>
      <c r="F235" s="19">
        <f t="shared" si="31"/>
        <v>0</v>
      </c>
      <c r="G235" s="19">
        <f t="shared" si="32"/>
        <v>0</v>
      </c>
      <c r="H235" s="19">
        <f t="shared" si="33"/>
        <v>0</v>
      </c>
      <c r="I235" s="19" t="e">
        <f t="shared" si="34"/>
        <v>#DIV/0!</v>
      </c>
    </row>
    <row r="236" spans="1:9" ht="22.5" x14ac:dyDescent="0.2">
      <c r="A236" s="23" t="s">
        <v>454</v>
      </c>
      <c r="B236" s="29" t="s">
        <v>455</v>
      </c>
      <c r="C236" s="22" t="s">
        <v>8</v>
      </c>
      <c r="D236" s="17">
        <v>11</v>
      </c>
      <c r="E236" s="17"/>
      <c r="F236" s="19">
        <f t="shared" si="31"/>
        <v>0</v>
      </c>
      <c r="G236" s="19">
        <f t="shared" si="32"/>
        <v>0</v>
      </c>
      <c r="H236" s="19">
        <f t="shared" si="33"/>
        <v>0</v>
      </c>
      <c r="I236" s="19" t="e">
        <f t="shared" si="34"/>
        <v>#DIV/0!</v>
      </c>
    </row>
    <row r="237" spans="1:9" ht="101.25" x14ac:dyDescent="0.2">
      <c r="A237" s="23" t="s">
        <v>456</v>
      </c>
      <c r="B237" s="29" t="s">
        <v>457</v>
      </c>
      <c r="C237" s="22" t="s">
        <v>8</v>
      </c>
      <c r="D237" s="17">
        <v>12</v>
      </c>
      <c r="E237" s="17"/>
      <c r="F237" s="19">
        <f t="shared" si="31"/>
        <v>0</v>
      </c>
      <c r="G237" s="19">
        <f t="shared" si="32"/>
        <v>0</v>
      </c>
      <c r="H237" s="19">
        <f t="shared" si="33"/>
        <v>0</v>
      </c>
      <c r="I237" s="19" t="e">
        <f t="shared" si="34"/>
        <v>#DIV/0!</v>
      </c>
    </row>
    <row r="238" spans="1:9" ht="67.5" x14ac:dyDescent="0.2">
      <c r="A238" s="23" t="s">
        <v>458</v>
      </c>
      <c r="B238" s="29" t="s">
        <v>459</v>
      </c>
      <c r="C238" s="22" t="s">
        <v>8</v>
      </c>
      <c r="D238" s="17">
        <v>2</v>
      </c>
      <c r="E238" s="17"/>
      <c r="F238" s="19">
        <f t="shared" si="31"/>
        <v>0</v>
      </c>
      <c r="G238" s="19">
        <f t="shared" si="32"/>
        <v>0</v>
      </c>
      <c r="H238" s="19">
        <f t="shared" si="33"/>
        <v>0</v>
      </c>
      <c r="I238" s="19" t="e">
        <f t="shared" si="34"/>
        <v>#DIV/0!</v>
      </c>
    </row>
    <row r="239" spans="1:9" ht="56.25" x14ac:dyDescent="0.2">
      <c r="A239" s="23" t="s">
        <v>460</v>
      </c>
      <c r="B239" s="29" t="s">
        <v>461</v>
      </c>
      <c r="C239" s="22" t="s">
        <v>8</v>
      </c>
      <c r="D239" s="17">
        <v>1</v>
      </c>
      <c r="E239" s="17"/>
      <c r="F239" s="19">
        <f t="shared" si="31"/>
        <v>0</v>
      </c>
      <c r="G239" s="19">
        <f t="shared" si="32"/>
        <v>0</v>
      </c>
      <c r="H239" s="19">
        <f t="shared" si="33"/>
        <v>0</v>
      </c>
      <c r="I239" s="19" t="e">
        <f t="shared" si="34"/>
        <v>#DIV/0!</v>
      </c>
    </row>
    <row r="240" spans="1:9" ht="22.5" x14ac:dyDescent="0.2">
      <c r="A240" s="23" t="s">
        <v>462</v>
      </c>
      <c r="B240" s="29" t="s">
        <v>463</v>
      </c>
      <c r="C240" s="22" t="s">
        <v>8</v>
      </c>
      <c r="D240" s="17">
        <v>1</v>
      </c>
      <c r="E240" s="17"/>
      <c r="F240" s="19">
        <f t="shared" si="31"/>
        <v>0</v>
      </c>
      <c r="G240" s="19">
        <f t="shared" si="32"/>
        <v>0</v>
      </c>
      <c r="H240" s="19">
        <f t="shared" si="33"/>
        <v>0</v>
      </c>
      <c r="I240" s="19" t="e">
        <f t="shared" si="34"/>
        <v>#DIV/0!</v>
      </c>
    </row>
    <row r="241" spans="1:10" ht="22.5" x14ac:dyDescent="0.2">
      <c r="A241" s="23" t="s">
        <v>464</v>
      </c>
      <c r="B241" s="29" t="s">
        <v>465</v>
      </c>
      <c r="C241" s="22" t="s">
        <v>8</v>
      </c>
      <c r="D241" s="17">
        <v>4</v>
      </c>
      <c r="E241" s="17"/>
      <c r="F241" s="19">
        <f t="shared" si="31"/>
        <v>0</v>
      </c>
      <c r="G241" s="19">
        <f t="shared" si="32"/>
        <v>0</v>
      </c>
      <c r="H241" s="19">
        <f t="shared" si="33"/>
        <v>0</v>
      </c>
      <c r="I241" s="19" t="e">
        <f t="shared" si="34"/>
        <v>#DIV/0!</v>
      </c>
    </row>
    <row r="242" spans="1:10" ht="33.75" x14ac:dyDescent="0.2">
      <c r="A242" s="23" t="s">
        <v>466</v>
      </c>
      <c r="B242" s="29" t="s">
        <v>467</v>
      </c>
      <c r="C242" s="22" t="s">
        <v>8</v>
      </c>
      <c r="D242" s="17">
        <v>10</v>
      </c>
      <c r="E242" s="17"/>
      <c r="F242" s="19">
        <f t="shared" si="31"/>
        <v>0</v>
      </c>
      <c r="G242" s="19">
        <f t="shared" si="32"/>
        <v>0</v>
      </c>
      <c r="H242" s="19">
        <f t="shared" si="33"/>
        <v>0</v>
      </c>
      <c r="I242" s="19" t="e">
        <f t="shared" si="34"/>
        <v>#DIV/0!</v>
      </c>
    </row>
    <row r="243" spans="1:10" ht="22.5" x14ac:dyDescent="0.2">
      <c r="A243" s="23" t="s">
        <v>468</v>
      </c>
      <c r="B243" s="29" t="s">
        <v>469</v>
      </c>
      <c r="C243" s="22" t="s">
        <v>8</v>
      </c>
      <c r="D243" s="17">
        <v>4</v>
      </c>
      <c r="E243" s="17"/>
      <c r="F243" s="19">
        <f t="shared" si="31"/>
        <v>0</v>
      </c>
      <c r="G243" s="19">
        <f t="shared" si="32"/>
        <v>0</v>
      </c>
      <c r="H243" s="19">
        <f t="shared" si="33"/>
        <v>0</v>
      </c>
      <c r="I243" s="19" t="e">
        <f t="shared" si="34"/>
        <v>#DIV/0!</v>
      </c>
    </row>
    <row r="244" spans="1:10" ht="22.5" x14ac:dyDescent="0.2">
      <c r="A244" s="23" t="s">
        <v>470</v>
      </c>
      <c r="B244" s="29" t="s">
        <v>471</v>
      </c>
      <c r="C244" s="26" t="s">
        <v>8</v>
      </c>
      <c r="D244" s="17">
        <v>2</v>
      </c>
      <c r="E244" s="17"/>
      <c r="F244" s="19">
        <f t="shared" si="31"/>
        <v>0</v>
      </c>
      <c r="G244" s="19">
        <f t="shared" si="32"/>
        <v>0</v>
      </c>
      <c r="H244" s="19">
        <f t="shared" si="33"/>
        <v>0</v>
      </c>
      <c r="I244" s="19" t="e">
        <f t="shared" si="34"/>
        <v>#DIV/0!</v>
      </c>
    </row>
    <row r="245" spans="1:10" ht="33.75" x14ac:dyDescent="0.2">
      <c r="A245" s="23" t="s">
        <v>472</v>
      </c>
      <c r="B245" s="29" t="s">
        <v>473</v>
      </c>
      <c r="C245" s="26" t="s">
        <v>8</v>
      </c>
      <c r="D245" s="17">
        <v>4</v>
      </c>
      <c r="E245" s="17"/>
      <c r="F245" s="19">
        <f t="shared" si="31"/>
        <v>0</v>
      </c>
      <c r="G245" s="19">
        <f t="shared" si="32"/>
        <v>0</v>
      </c>
      <c r="H245" s="19">
        <f t="shared" si="33"/>
        <v>0</v>
      </c>
      <c r="I245" s="19" t="e">
        <f t="shared" si="34"/>
        <v>#DIV/0!</v>
      </c>
    </row>
    <row r="246" spans="1:10" x14ac:dyDescent="0.2">
      <c r="A246" s="23" t="s">
        <v>474</v>
      </c>
      <c r="B246" s="29" t="s">
        <v>475</v>
      </c>
      <c r="C246" s="22" t="s">
        <v>8</v>
      </c>
      <c r="D246" s="17">
        <v>11</v>
      </c>
      <c r="E246" s="17"/>
      <c r="F246" s="19">
        <f t="shared" si="31"/>
        <v>0</v>
      </c>
      <c r="G246" s="19">
        <f t="shared" si="32"/>
        <v>0</v>
      </c>
      <c r="H246" s="19">
        <f t="shared" si="33"/>
        <v>0</v>
      </c>
      <c r="I246" s="19" t="e">
        <f t="shared" si="34"/>
        <v>#DIV/0!</v>
      </c>
    </row>
    <row r="247" spans="1:10" ht="22.5" x14ac:dyDescent="0.2">
      <c r="A247" s="23" t="s">
        <v>476</v>
      </c>
      <c r="B247" s="29" t="s">
        <v>477</v>
      </c>
      <c r="C247" s="22" t="s">
        <v>8</v>
      </c>
      <c r="D247" s="17">
        <v>8</v>
      </c>
      <c r="E247" s="17"/>
      <c r="F247" s="19">
        <f t="shared" si="31"/>
        <v>0</v>
      </c>
      <c r="G247" s="19">
        <f t="shared" si="32"/>
        <v>0</v>
      </c>
      <c r="H247" s="19">
        <f t="shared" si="33"/>
        <v>0</v>
      </c>
      <c r="I247" s="19" t="e">
        <f t="shared" si="34"/>
        <v>#DIV/0!</v>
      </c>
    </row>
    <row r="248" spans="1:10" x14ac:dyDescent="0.2">
      <c r="A248" s="23" t="s">
        <v>478</v>
      </c>
      <c r="B248" s="29" t="s">
        <v>479</v>
      </c>
      <c r="C248" s="22" t="s">
        <v>480</v>
      </c>
      <c r="D248" s="17">
        <v>1.35</v>
      </c>
      <c r="E248" s="17"/>
      <c r="F248" s="19">
        <f t="shared" si="31"/>
        <v>0</v>
      </c>
      <c r="G248" s="19">
        <f t="shared" si="32"/>
        <v>0</v>
      </c>
      <c r="H248" s="19">
        <f t="shared" si="33"/>
        <v>0</v>
      </c>
      <c r="I248" s="19" t="e">
        <f t="shared" si="34"/>
        <v>#DIV/0!</v>
      </c>
    </row>
    <row r="249" spans="1:10" ht="22.5" x14ac:dyDescent="0.2">
      <c r="A249" s="23" t="s">
        <v>481</v>
      </c>
      <c r="B249" s="29" t="s">
        <v>482</v>
      </c>
      <c r="C249" s="22" t="s">
        <v>240</v>
      </c>
      <c r="D249" s="17">
        <v>4.95</v>
      </c>
      <c r="E249" s="17"/>
      <c r="F249" s="19">
        <f t="shared" si="31"/>
        <v>0</v>
      </c>
      <c r="G249" s="19">
        <f t="shared" si="32"/>
        <v>0</v>
      </c>
      <c r="H249" s="19">
        <f t="shared" si="33"/>
        <v>0</v>
      </c>
      <c r="I249" s="19" t="e">
        <f t="shared" si="34"/>
        <v>#DIV/0!</v>
      </c>
    </row>
    <row r="250" spans="1:10" ht="45" x14ac:dyDescent="0.2">
      <c r="A250" s="23" t="s">
        <v>483</v>
      </c>
      <c r="B250" s="29" t="s">
        <v>484</v>
      </c>
      <c r="C250" s="22" t="s">
        <v>21</v>
      </c>
      <c r="D250" s="17">
        <v>41.78</v>
      </c>
      <c r="E250" s="17"/>
      <c r="F250" s="19">
        <f t="shared" si="31"/>
        <v>0</v>
      </c>
      <c r="G250" s="19">
        <f t="shared" si="32"/>
        <v>0</v>
      </c>
      <c r="H250" s="19">
        <f t="shared" si="33"/>
        <v>0</v>
      </c>
      <c r="I250" s="19" t="e">
        <f t="shared" si="34"/>
        <v>#DIV/0!</v>
      </c>
      <c r="J250" s="25">
        <v>79627</v>
      </c>
    </row>
    <row r="251" spans="1:10" ht="45" x14ac:dyDescent="0.2">
      <c r="A251" s="23" t="s">
        <v>485</v>
      </c>
      <c r="B251" s="29" t="s">
        <v>486</v>
      </c>
      <c r="C251" s="26" t="s">
        <v>240</v>
      </c>
      <c r="D251" s="17">
        <v>16.47</v>
      </c>
      <c r="E251" s="17"/>
      <c r="F251" s="19">
        <f t="shared" si="31"/>
        <v>0</v>
      </c>
      <c r="G251" s="19">
        <f t="shared" si="32"/>
        <v>0</v>
      </c>
      <c r="H251" s="19">
        <f t="shared" si="33"/>
        <v>0</v>
      </c>
      <c r="I251" s="19" t="e">
        <f t="shared" si="34"/>
        <v>#DIV/0!</v>
      </c>
    </row>
    <row r="252" spans="1:10" x14ac:dyDescent="0.2">
      <c r="A252" s="23">
        <v>929</v>
      </c>
      <c r="B252" s="29" t="s">
        <v>487</v>
      </c>
      <c r="C252" s="26" t="s">
        <v>240</v>
      </c>
      <c r="D252" s="17">
        <v>22.92</v>
      </c>
      <c r="E252" s="17"/>
      <c r="F252" s="19">
        <f t="shared" si="31"/>
        <v>0</v>
      </c>
      <c r="G252" s="19">
        <f t="shared" si="32"/>
        <v>0</v>
      </c>
      <c r="H252" s="19">
        <f t="shared" si="33"/>
        <v>0</v>
      </c>
      <c r="I252" s="19" t="e">
        <f t="shared" si="34"/>
        <v>#DIV/0!</v>
      </c>
    </row>
    <row r="253" spans="1:10" ht="56.25" x14ac:dyDescent="0.2">
      <c r="A253" s="23" t="s">
        <v>488</v>
      </c>
      <c r="B253" s="29" t="s">
        <v>489</v>
      </c>
      <c r="C253" s="22" t="s">
        <v>21</v>
      </c>
      <c r="D253" s="17">
        <f>(0.4*2)+0.85+1.44+(1.01*2)+1.35+0.6</f>
        <v>7.0599999999999987</v>
      </c>
      <c r="E253" s="17"/>
      <c r="F253" s="19">
        <f t="shared" si="31"/>
        <v>0</v>
      </c>
      <c r="G253" s="19">
        <f t="shared" si="32"/>
        <v>0</v>
      </c>
      <c r="H253" s="19">
        <f t="shared" si="33"/>
        <v>0</v>
      </c>
      <c r="I253" s="19" t="e">
        <f t="shared" si="34"/>
        <v>#DIV/0!</v>
      </c>
    </row>
    <row r="254" spans="1:10" x14ac:dyDescent="0.2">
      <c r="A254" s="23" t="s">
        <v>490</v>
      </c>
      <c r="B254" s="29" t="s">
        <v>491</v>
      </c>
      <c r="C254" s="22" t="s">
        <v>21</v>
      </c>
      <c r="D254" s="17">
        <v>1.54</v>
      </c>
      <c r="E254" s="17"/>
      <c r="F254" s="19">
        <f t="shared" si="31"/>
        <v>0</v>
      </c>
      <c r="G254" s="19">
        <f t="shared" si="32"/>
        <v>0</v>
      </c>
      <c r="H254" s="19">
        <f t="shared" si="33"/>
        <v>0</v>
      </c>
      <c r="I254" s="19" t="e">
        <f t="shared" si="34"/>
        <v>#DIV/0!</v>
      </c>
    </row>
    <row r="255" spans="1:10" x14ac:dyDescent="0.2">
      <c r="A255" s="23" t="s">
        <v>492</v>
      </c>
      <c r="B255" s="29" t="s">
        <v>493</v>
      </c>
      <c r="C255" s="26" t="s">
        <v>21</v>
      </c>
      <c r="D255" s="17">
        <v>2</v>
      </c>
      <c r="E255" s="17"/>
      <c r="F255" s="19">
        <f t="shared" si="31"/>
        <v>0</v>
      </c>
      <c r="G255" s="19">
        <f t="shared" si="32"/>
        <v>0</v>
      </c>
      <c r="H255" s="19">
        <f t="shared" si="33"/>
        <v>0</v>
      </c>
      <c r="I255" s="19" t="e">
        <f t="shared" si="34"/>
        <v>#DIV/0!</v>
      </c>
    </row>
    <row r="256" spans="1:10" x14ac:dyDescent="0.2">
      <c r="A256" s="23" t="s">
        <v>494</v>
      </c>
      <c r="B256" s="29" t="s">
        <v>495</v>
      </c>
      <c r="C256" s="26" t="s">
        <v>21</v>
      </c>
      <c r="D256" s="17">
        <v>1.2</v>
      </c>
      <c r="E256" s="17"/>
      <c r="F256" s="19">
        <f t="shared" si="31"/>
        <v>0</v>
      </c>
      <c r="G256" s="19">
        <f t="shared" si="32"/>
        <v>0</v>
      </c>
      <c r="H256" s="19">
        <f t="shared" si="33"/>
        <v>0</v>
      </c>
      <c r="I256" s="19" t="e">
        <f t="shared" si="34"/>
        <v>#DIV/0!</v>
      </c>
    </row>
    <row r="257" spans="1:9" x14ac:dyDescent="0.2">
      <c r="A257" s="23" t="s">
        <v>496</v>
      </c>
      <c r="B257" s="29" t="s">
        <v>497</v>
      </c>
      <c r="C257" s="26" t="s">
        <v>21</v>
      </c>
      <c r="D257" s="17">
        <f>0.3+0.31+0.1725</f>
        <v>0.78249999999999997</v>
      </c>
      <c r="E257" s="17"/>
      <c r="F257" s="19">
        <f t="shared" si="31"/>
        <v>0</v>
      </c>
      <c r="G257" s="19">
        <f t="shared" si="32"/>
        <v>0</v>
      </c>
      <c r="H257" s="19">
        <f t="shared" si="33"/>
        <v>0</v>
      </c>
      <c r="I257" s="19" t="e">
        <f t="shared" si="34"/>
        <v>#DIV/0!</v>
      </c>
    </row>
    <row r="258" spans="1:9" ht="56.25" x14ac:dyDescent="0.2">
      <c r="A258" s="23" t="s">
        <v>498</v>
      </c>
      <c r="B258" s="29" t="s">
        <v>499</v>
      </c>
      <c r="C258" s="26" t="s">
        <v>21</v>
      </c>
      <c r="D258" s="17">
        <f>0.6*1.5</f>
        <v>0.89999999999999991</v>
      </c>
      <c r="E258" s="17"/>
      <c r="F258" s="19">
        <f t="shared" si="31"/>
        <v>0</v>
      </c>
      <c r="G258" s="19">
        <f t="shared" si="32"/>
        <v>0</v>
      </c>
      <c r="H258" s="19">
        <f t="shared" si="33"/>
        <v>0</v>
      </c>
      <c r="I258" s="19" t="e">
        <f t="shared" si="34"/>
        <v>#DIV/0!</v>
      </c>
    </row>
    <row r="259" spans="1:9" ht="22.5" x14ac:dyDescent="0.2">
      <c r="A259" s="23" t="s">
        <v>500</v>
      </c>
      <c r="B259" s="29" t="s">
        <v>501</v>
      </c>
      <c r="C259" s="26" t="s">
        <v>8</v>
      </c>
      <c r="D259" s="17">
        <v>12</v>
      </c>
      <c r="E259" s="17"/>
      <c r="F259" s="19">
        <f t="shared" si="31"/>
        <v>0</v>
      </c>
      <c r="G259" s="19">
        <f t="shared" si="32"/>
        <v>0</v>
      </c>
      <c r="H259" s="19">
        <f t="shared" si="33"/>
        <v>0</v>
      </c>
      <c r="I259" s="19" t="e">
        <f t="shared" si="34"/>
        <v>#DIV/0!</v>
      </c>
    </row>
    <row r="260" spans="1:9" ht="45" x14ac:dyDescent="0.2">
      <c r="A260" s="23" t="s">
        <v>502</v>
      </c>
      <c r="B260" s="29" t="s">
        <v>503</v>
      </c>
      <c r="C260" s="26" t="s">
        <v>8</v>
      </c>
      <c r="D260" s="17">
        <v>1</v>
      </c>
      <c r="E260" s="17"/>
      <c r="F260" s="19">
        <f t="shared" si="31"/>
        <v>0</v>
      </c>
      <c r="G260" s="19">
        <f t="shared" si="32"/>
        <v>0</v>
      </c>
      <c r="H260" s="19">
        <f t="shared" si="33"/>
        <v>0</v>
      </c>
      <c r="I260" s="19" t="e">
        <f t="shared" si="34"/>
        <v>#DIV/0!</v>
      </c>
    </row>
    <row r="261" spans="1:9" x14ac:dyDescent="0.2">
      <c r="A261" s="23"/>
      <c r="B261" s="29"/>
      <c r="C261" s="22"/>
      <c r="D261" s="17"/>
      <c r="E261" s="17"/>
      <c r="F261" s="19"/>
      <c r="G261" s="19"/>
      <c r="H261" s="19"/>
      <c r="I261" s="19"/>
    </row>
    <row r="262" spans="1:9" x14ac:dyDescent="0.2">
      <c r="A262" s="21" t="s">
        <v>504</v>
      </c>
      <c r="B262" s="13" t="s">
        <v>505</v>
      </c>
      <c r="C262" s="22"/>
      <c r="D262" s="17"/>
      <c r="E262" s="17"/>
      <c r="F262" s="14">
        <f>SUM(F263:F263)</f>
        <v>0</v>
      </c>
      <c r="G262" s="19"/>
      <c r="H262" s="14">
        <f>SUM(H263:H263)</f>
        <v>0</v>
      </c>
      <c r="I262" s="14" t="e">
        <f>SUM(I263:I263)</f>
        <v>#DIV/0!</v>
      </c>
    </row>
    <row r="263" spans="1:9" x14ac:dyDescent="0.2">
      <c r="A263" s="23" t="s">
        <v>506</v>
      </c>
      <c r="B263" s="29" t="s">
        <v>507</v>
      </c>
      <c r="C263" s="22" t="s">
        <v>21</v>
      </c>
      <c r="D263" s="17">
        <v>756.28</v>
      </c>
      <c r="E263" s="17"/>
      <c r="F263" s="19">
        <f>D263*E263</f>
        <v>0</v>
      </c>
      <c r="G263" s="19">
        <f>E263*$J$6*0.9</f>
        <v>0</v>
      </c>
      <c r="H263" s="19">
        <f>D263*G263</f>
        <v>0</v>
      </c>
      <c r="I263" s="19" t="e">
        <f>H263/$H$265*100</f>
        <v>#DIV/0!</v>
      </c>
    </row>
    <row r="264" spans="1:9" x14ac:dyDescent="0.2">
      <c r="A264" s="23"/>
      <c r="B264" s="24"/>
      <c r="C264" s="22"/>
      <c r="D264" s="19"/>
      <c r="E264" s="19"/>
      <c r="F264" s="19"/>
      <c r="G264" s="19"/>
      <c r="H264" s="19"/>
      <c r="I264" s="50"/>
    </row>
    <row r="265" spans="1:9" x14ac:dyDescent="0.2">
      <c r="A265" s="51"/>
      <c r="B265" s="13" t="s">
        <v>508</v>
      </c>
      <c r="C265" s="23"/>
      <c r="D265" s="23"/>
      <c r="E265" s="23"/>
      <c r="F265" s="52">
        <f>F7+F12+F17+F29+F54+F61+F85+F203+F262+F223</f>
        <v>0</v>
      </c>
      <c r="G265" s="52"/>
      <c r="H265" s="52">
        <f>H7+H12+H17+H29+H54+H61+H85+H203+H223+H262</f>
        <v>0</v>
      </c>
      <c r="I265" s="53" t="e">
        <f>I7+I12+I17+I29+I54+I61+I85+I203+I223+I262</f>
        <v>#DIV/0!</v>
      </c>
    </row>
    <row r="266" spans="1:9" x14ac:dyDescent="0.2">
      <c r="A266" s="54"/>
      <c r="B266" s="55"/>
      <c r="C266" s="56"/>
      <c r="D266" s="56"/>
      <c r="E266" s="56"/>
      <c r="F266" s="56"/>
      <c r="G266" s="56"/>
      <c r="H266" s="56"/>
      <c r="I266" s="57"/>
    </row>
    <row r="267" spans="1:9" ht="15.75" x14ac:dyDescent="0.25">
      <c r="A267" s="123"/>
      <c r="B267" s="123"/>
      <c r="C267" s="123"/>
      <c r="D267" s="123"/>
      <c r="E267" s="123"/>
      <c r="F267" s="123"/>
      <c r="G267" s="123"/>
      <c r="H267" s="123"/>
      <c r="I267" s="123"/>
    </row>
    <row r="268" spans="1:9" ht="40.15" customHeight="1" x14ac:dyDescent="0.25">
      <c r="A268" s="120" t="s">
        <v>509</v>
      </c>
      <c r="B268" s="120"/>
      <c r="C268" s="120"/>
      <c r="D268" s="120"/>
      <c r="E268" s="120"/>
      <c r="F268" s="120"/>
      <c r="G268" s="120"/>
      <c r="H268" s="120"/>
      <c r="I268" s="120"/>
    </row>
    <row r="269" spans="1:9" ht="15.75" x14ac:dyDescent="0.25">
      <c r="A269" s="123" t="s">
        <v>510</v>
      </c>
      <c r="B269" s="123"/>
      <c r="C269" s="123"/>
      <c r="D269" s="123"/>
      <c r="E269" s="123"/>
      <c r="F269" s="123"/>
      <c r="G269" s="123"/>
      <c r="H269" s="123"/>
      <c r="I269" s="123"/>
    </row>
    <row r="270" spans="1:9" ht="15" customHeight="1" x14ac:dyDescent="0.25">
      <c r="A270" s="120" t="s">
        <v>511</v>
      </c>
      <c r="B270" s="120"/>
      <c r="C270" s="120"/>
      <c r="D270" s="120"/>
      <c r="E270" s="120"/>
      <c r="F270" s="120"/>
      <c r="G270" s="120"/>
      <c r="H270" s="120"/>
      <c r="I270" s="120"/>
    </row>
    <row r="271" spans="1:9" ht="15.75" x14ac:dyDescent="0.25">
      <c r="A271" s="58"/>
      <c r="B271" s="59"/>
      <c r="C271" s="60"/>
      <c r="D271" s="60"/>
      <c r="E271" s="60"/>
      <c r="F271" s="60"/>
      <c r="G271" s="60"/>
      <c r="H271" s="60"/>
      <c r="I271" s="61"/>
    </row>
    <row r="272" spans="1:9" ht="15.75" x14ac:dyDescent="0.25">
      <c r="A272" s="120"/>
      <c r="B272" s="120"/>
      <c r="C272" s="120"/>
      <c r="D272" s="120"/>
      <c r="E272" s="120"/>
      <c r="F272" s="120"/>
      <c r="G272" s="120"/>
      <c r="H272" s="120"/>
      <c r="I272" s="120"/>
    </row>
    <row r="273" spans="1:9" ht="15" customHeight="1" x14ac:dyDescent="0.25">
      <c r="A273" s="120" t="s">
        <v>512</v>
      </c>
      <c r="B273" s="120"/>
      <c r="C273" s="120"/>
      <c r="D273" s="120"/>
      <c r="E273" s="120"/>
      <c r="F273" s="120"/>
      <c r="G273" s="120"/>
      <c r="H273" s="120"/>
      <c r="I273" s="120"/>
    </row>
    <row r="274" spans="1:9" ht="15" customHeight="1" x14ac:dyDescent="0.25">
      <c r="A274" s="120" t="s">
        <v>513</v>
      </c>
      <c r="B274" s="120"/>
      <c r="C274" s="120"/>
      <c r="D274" s="120"/>
      <c r="E274" s="120"/>
      <c r="F274" s="120"/>
      <c r="G274" s="120"/>
      <c r="H274" s="120"/>
      <c r="I274" s="120"/>
    </row>
    <row r="275" spans="1:9" ht="15.75" x14ac:dyDescent="0.25">
      <c r="A275" s="121"/>
      <c r="B275" s="121"/>
      <c r="C275" s="121"/>
      <c r="D275" s="121"/>
      <c r="E275" s="121"/>
      <c r="F275" s="121"/>
      <c r="G275" s="121"/>
      <c r="H275" s="121"/>
      <c r="I275" s="121"/>
    </row>
    <row r="276" spans="1:9" ht="15.75" x14ac:dyDescent="0.25">
      <c r="A276" s="122"/>
      <c r="B276" s="122"/>
      <c r="C276" s="122"/>
      <c r="D276" s="122"/>
      <c r="E276" s="122"/>
      <c r="F276" s="122"/>
      <c r="G276" s="122"/>
      <c r="H276" s="122"/>
      <c r="I276" s="122"/>
    </row>
    <row r="277" spans="1:9" ht="12.75" customHeight="1" x14ac:dyDescent="0.2">
      <c r="A277" s="62"/>
      <c r="B277" s="33"/>
      <c r="C277" s="63"/>
      <c r="D277" s="63"/>
      <c r="E277" s="63"/>
      <c r="F277" s="63"/>
      <c r="G277" s="64">
        <v>1039167.35</v>
      </c>
      <c r="H277" s="63"/>
      <c r="I277" s="65"/>
    </row>
    <row r="278" spans="1:9" ht="12.75" customHeight="1" x14ac:dyDescent="0.2">
      <c r="A278" s="62"/>
      <c r="B278" s="33"/>
      <c r="C278" s="63"/>
      <c r="D278" s="63"/>
      <c r="E278" s="63"/>
      <c r="F278" s="63"/>
      <c r="G278" s="66"/>
      <c r="H278" s="63"/>
      <c r="I278" s="65"/>
    </row>
    <row r="279" spans="1:9" ht="12.75" customHeight="1" x14ac:dyDescent="0.2">
      <c r="A279" s="62"/>
      <c r="B279" s="33"/>
      <c r="C279" s="63"/>
      <c r="D279" s="63"/>
      <c r="E279" s="63"/>
      <c r="F279" s="63"/>
      <c r="G279" s="63"/>
      <c r="H279" s="63"/>
      <c r="I279" s="65"/>
    </row>
    <row r="280" spans="1:9" ht="12.75" customHeight="1" x14ac:dyDescent="0.2">
      <c r="A280" s="62"/>
      <c r="B280" s="33"/>
      <c r="C280" s="63"/>
      <c r="D280" s="63"/>
      <c r="E280" s="63"/>
      <c r="F280" s="63"/>
      <c r="G280" s="63">
        <v>756.28</v>
      </c>
      <c r="H280" s="63" t="s">
        <v>514</v>
      </c>
      <c r="I280" s="65"/>
    </row>
    <row r="281" spans="1:9" ht="12.75" customHeight="1" x14ac:dyDescent="0.2">
      <c r="A281" s="62"/>
      <c r="B281" s="33"/>
      <c r="C281" s="63"/>
      <c r="D281" s="63"/>
      <c r="E281" s="63"/>
      <c r="F281" s="63"/>
      <c r="G281" s="64">
        <f>H265/G280</f>
        <v>0</v>
      </c>
      <c r="H281" s="63" t="s">
        <v>515</v>
      </c>
      <c r="I281" s="65"/>
    </row>
    <row r="282" spans="1:9" ht="12.75" customHeight="1" x14ac:dyDescent="0.2">
      <c r="A282" s="62"/>
      <c r="B282" s="33"/>
      <c r="C282" s="63"/>
      <c r="D282" s="63"/>
      <c r="E282" s="63"/>
      <c r="F282" s="63"/>
      <c r="G282" s="63">
        <v>2017</v>
      </c>
      <c r="H282" s="63" t="s">
        <v>516</v>
      </c>
      <c r="I282" s="65"/>
    </row>
    <row r="283" spans="1:9" ht="12.75" customHeight="1" x14ac:dyDescent="0.2">
      <c r="A283" s="62"/>
      <c r="B283" s="33"/>
      <c r="C283" s="62"/>
      <c r="D283" s="62"/>
      <c r="E283" s="62"/>
      <c r="F283" s="62"/>
      <c r="G283" s="67">
        <f>H265/G282</f>
        <v>0</v>
      </c>
      <c r="H283" s="63" t="s">
        <v>515</v>
      </c>
    </row>
  </sheetData>
  <mergeCells count="14">
    <mergeCell ref="A1:I1"/>
    <mergeCell ref="A3:H3"/>
    <mergeCell ref="A4:H4"/>
    <mergeCell ref="B5:C5"/>
    <mergeCell ref="D5:F5"/>
    <mergeCell ref="A273:I273"/>
    <mergeCell ref="A274:I274"/>
    <mergeCell ref="A275:I275"/>
    <mergeCell ref="A276:I276"/>
    <mergeCell ref="A267:I267"/>
    <mergeCell ref="A268:I268"/>
    <mergeCell ref="A269:I269"/>
    <mergeCell ref="A270:I270"/>
    <mergeCell ref="A272:I272"/>
  </mergeCells>
  <printOptions horizontalCentered="1"/>
  <pageMargins left="0.196527777777778" right="0.196527777777778" top="0.39374999999999999" bottom="0.39374999999999999" header="0.51180555555555496" footer="0.51180555555555496"/>
  <pageSetup paperSize="9" firstPageNumber="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C1:M39"/>
  <sheetViews>
    <sheetView view="pageBreakPreview" topLeftCell="C1" zoomScaleNormal="100" workbookViewId="0">
      <selection activeCell="D3" sqref="D3:K3"/>
    </sheetView>
  </sheetViews>
  <sheetFormatPr defaultRowHeight="12.75" x14ac:dyDescent="0.2"/>
  <cols>
    <col min="1" max="2" width="0" hidden="1"/>
    <col min="3" max="3" width="4.42578125"/>
    <col min="4" max="4" width="30.42578125"/>
    <col min="5" max="5" width="8.42578125"/>
    <col min="6" max="8" width="8.28515625"/>
    <col min="9" max="10" width="8.5703125"/>
    <col min="11" max="11" width="8.28515625"/>
    <col min="12" max="12" width="13.28515625"/>
    <col min="13" max="13" width="9.28515625"/>
    <col min="14" max="1025" width="8.28515625"/>
  </cols>
  <sheetData>
    <row r="1" spans="3:13" x14ac:dyDescent="0.2">
      <c r="C1" s="132" t="s">
        <v>0</v>
      </c>
      <c r="D1" s="132"/>
      <c r="E1" s="132"/>
      <c r="F1" s="132"/>
      <c r="G1" s="132"/>
      <c r="H1" s="132"/>
      <c r="I1" s="132"/>
      <c r="J1" s="132"/>
      <c r="K1" s="132"/>
      <c r="L1" s="132"/>
      <c r="M1" s="68"/>
    </row>
    <row r="2" spans="3:13" x14ac:dyDescent="0.2">
      <c r="C2" s="133" t="s">
        <v>517</v>
      </c>
      <c r="D2" s="133"/>
      <c r="E2" s="133"/>
      <c r="F2" s="133"/>
      <c r="G2" s="133"/>
      <c r="H2" s="133"/>
      <c r="I2" s="133"/>
      <c r="J2" s="133"/>
      <c r="K2" s="133"/>
      <c r="L2" s="133"/>
      <c r="M2" s="68"/>
    </row>
    <row r="3" spans="3:13" x14ac:dyDescent="0.2">
      <c r="C3" s="69" t="s">
        <v>2</v>
      </c>
      <c r="D3" s="134" t="str">
        <f>'19ª RPM'!B5</f>
        <v>CONSTRUÇÃO DA SEDE: 19ª RPM DA POLICIA MILITAR DO ESTADO DE MINAS GERAIS</v>
      </c>
      <c r="E3" s="134"/>
      <c r="F3" s="134"/>
      <c r="G3" s="134"/>
      <c r="H3" s="134"/>
      <c r="I3" s="134"/>
      <c r="J3" s="134"/>
      <c r="K3" s="134"/>
      <c r="L3" s="70"/>
      <c r="M3" s="68"/>
    </row>
    <row r="4" spans="3:13" x14ac:dyDescent="0.2">
      <c r="C4" s="71" t="s">
        <v>6</v>
      </c>
      <c r="D4" s="71" t="s">
        <v>7</v>
      </c>
      <c r="E4" s="71" t="s">
        <v>518</v>
      </c>
      <c r="F4" s="71" t="s">
        <v>519</v>
      </c>
      <c r="G4" s="71" t="s">
        <v>520</v>
      </c>
      <c r="H4" s="71" t="s">
        <v>521</v>
      </c>
      <c r="I4" s="71" t="s">
        <v>522</v>
      </c>
      <c r="J4" s="71" t="s">
        <v>523</v>
      </c>
      <c r="K4" s="71" t="s">
        <v>524</v>
      </c>
      <c r="L4" s="71" t="s">
        <v>525</v>
      </c>
      <c r="M4" s="68"/>
    </row>
    <row r="5" spans="3:13" x14ac:dyDescent="0.2">
      <c r="C5" s="72" t="s">
        <v>15</v>
      </c>
      <c r="D5" s="129" t="str">
        <f>'19ª RPM'!B7</f>
        <v>SERVIÇOS PRELIMINARES</v>
      </c>
      <c r="E5" s="73">
        <f>'19ª RPM'!H7</f>
        <v>0</v>
      </c>
      <c r="F5" s="74">
        <v>0.4</v>
      </c>
      <c r="G5" s="75">
        <v>0.12</v>
      </c>
      <c r="H5" s="75">
        <v>0.12</v>
      </c>
      <c r="I5" s="75">
        <v>0.12</v>
      </c>
      <c r="J5" s="75">
        <v>0.12</v>
      </c>
      <c r="K5" s="75">
        <v>0.12</v>
      </c>
      <c r="L5" s="76">
        <f t="shared" ref="L5:L10" si="0">+F5+G5+H5+I5+J5+K5</f>
        <v>1</v>
      </c>
      <c r="M5" s="68"/>
    </row>
    <row r="6" spans="3:13" x14ac:dyDescent="0.2">
      <c r="C6" s="77"/>
      <c r="D6" s="129"/>
      <c r="E6" s="78"/>
      <c r="F6" s="79">
        <f t="shared" ref="F6:K6" si="1">$E$5*F5</f>
        <v>0</v>
      </c>
      <c r="G6" s="80">
        <f t="shared" si="1"/>
        <v>0</v>
      </c>
      <c r="H6" s="80">
        <f t="shared" si="1"/>
        <v>0</v>
      </c>
      <c r="I6" s="80">
        <f t="shared" si="1"/>
        <v>0</v>
      </c>
      <c r="J6" s="80">
        <f t="shared" si="1"/>
        <v>0</v>
      </c>
      <c r="K6" s="80">
        <f t="shared" si="1"/>
        <v>0</v>
      </c>
      <c r="L6" s="81">
        <f t="shared" si="0"/>
        <v>0</v>
      </c>
      <c r="M6" s="68"/>
    </row>
    <row r="7" spans="3:13" x14ac:dyDescent="0.2">
      <c r="C7" s="72" t="s">
        <v>24</v>
      </c>
      <c r="D7" s="131" t="str">
        <f>'19ª RPM'!B12</f>
        <v>REVESTIMENTOS</v>
      </c>
      <c r="E7" s="73">
        <f>'19ª RPM'!H12</f>
        <v>0</v>
      </c>
      <c r="F7" s="74">
        <v>0.5</v>
      </c>
      <c r="G7" s="83">
        <v>0.5</v>
      </c>
      <c r="H7" s="83">
        <v>0</v>
      </c>
      <c r="I7" s="83"/>
      <c r="J7" s="83"/>
      <c r="K7" s="83"/>
      <c r="L7" s="76">
        <f t="shared" si="0"/>
        <v>1</v>
      </c>
      <c r="M7" s="68"/>
    </row>
    <row r="8" spans="3:13" x14ac:dyDescent="0.2">
      <c r="C8" s="84"/>
      <c r="D8" s="131"/>
      <c r="E8" s="85"/>
      <c r="F8" s="79">
        <f t="shared" ref="F8:K8" si="2">F7*$E$7</f>
        <v>0</v>
      </c>
      <c r="G8" s="80">
        <f t="shared" si="2"/>
        <v>0</v>
      </c>
      <c r="H8" s="80">
        <f t="shared" si="2"/>
        <v>0</v>
      </c>
      <c r="I8" s="80">
        <f t="shared" si="2"/>
        <v>0</v>
      </c>
      <c r="J8" s="80">
        <f t="shared" si="2"/>
        <v>0</v>
      </c>
      <c r="K8" s="80">
        <f t="shared" si="2"/>
        <v>0</v>
      </c>
      <c r="L8" s="81">
        <f t="shared" si="0"/>
        <v>0</v>
      </c>
      <c r="M8" s="68"/>
    </row>
    <row r="9" spans="3:13" x14ac:dyDescent="0.2">
      <c r="C9" s="72" t="s">
        <v>32</v>
      </c>
      <c r="D9" s="131" t="str">
        <f>'19ª RPM'!B17</f>
        <v>PISOS</v>
      </c>
      <c r="E9" s="73">
        <f>'19ª RPM'!H17</f>
        <v>0</v>
      </c>
      <c r="F9" s="74"/>
      <c r="G9" s="83">
        <v>0.3</v>
      </c>
      <c r="H9" s="83">
        <v>0.5</v>
      </c>
      <c r="I9" s="83">
        <v>0.2</v>
      </c>
      <c r="J9" s="83"/>
      <c r="K9" s="83"/>
      <c r="L9" s="76">
        <f t="shared" si="0"/>
        <v>1</v>
      </c>
      <c r="M9" s="68"/>
    </row>
    <row r="10" spans="3:13" x14ac:dyDescent="0.2">
      <c r="C10" s="84"/>
      <c r="D10" s="131"/>
      <c r="E10" s="85"/>
      <c r="F10" s="79">
        <v>0</v>
      </c>
      <c r="G10" s="80">
        <f>E9*G9</f>
        <v>0</v>
      </c>
      <c r="H10" s="80">
        <f>$E$9*H9</f>
        <v>0</v>
      </c>
      <c r="I10" s="80">
        <f>$E$9*I9</f>
        <v>0</v>
      </c>
      <c r="J10" s="80">
        <f>$E$9*J9</f>
        <v>0</v>
      </c>
      <c r="K10" s="80">
        <f>$E$9*K9</f>
        <v>0</v>
      </c>
      <c r="L10" s="81">
        <f t="shared" si="0"/>
        <v>0</v>
      </c>
      <c r="M10" s="68"/>
    </row>
    <row r="11" spans="3:13" x14ac:dyDescent="0.2">
      <c r="C11" s="72" t="s">
        <v>55</v>
      </c>
      <c r="D11" s="82" t="str">
        <f>'19ª RPM'!B29</f>
        <v>ESQUADRIAS</v>
      </c>
      <c r="E11" s="73">
        <f>'19ª RPM'!H29</f>
        <v>0</v>
      </c>
      <c r="F11" s="74"/>
      <c r="G11" s="83"/>
      <c r="H11" s="83"/>
      <c r="I11" s="83"/>
      <c r="J11" s="83"/>
      <c r="K11" s="83"/>
      <c r="L11" s="76"/>
      <c r="M11" s="68"/>
    </row>
    <row r="12" spans="3:13" x14ac:dyDescent="0.2">
      <c r="C12" s="72" t="s">
        <v>57</v>
      </c>
      <c r="D12" s="131" t="str">
        <f>'19ª RPM'!B30</f>
        <v>ESQUADRIAS DE MADEIRA</v>
      </c>
      <c r="E12" s="73">
        <f>'19ª RPM'!H30</f>
        <v>0</v>
      </c>
      <c r="F12" s="74"/>
      <c r="G12" s="83"/>
      <c r="H12" s="86"/>
      <c r="I12" s="86">
        <v>0.1</v>
      </c>
      <c r="J12" s="83">
        <v>0.4</v>
      </c>
      <c r="K12" s="83">
        <v>0.5</v>
      </c>
      <c r="L12" s="76">
        <f t="shared" ref="L12:L17" si="3">+F12+G12+H12+I12+J12+K12</f>
        <v>1</v>
      </c>
      <c r="M12" s="68"/>
    </row>
    <row r="13" spans="3:13" x14ac:dyDescent="0.2">
      <c r="C13" s="84"/>
      <c r="D13" s="131"/>
      <c r="E13" s="85"/>
      <c r="F13" s="79">
        <f t="shared" ref="F13:K13" si="4">$E$12*F12</f>
        <v>0</v>
      </c>
      <c r="G13" s="80">
        <f t="shared" si="4"/>
        <v>0</v>
      </c>
      <c r="H13" s="80">
        <f t="shared" si="4"/>
        <v>0</v>
      </c>
      <c r="I13" s="80">
        <f t="shared" si="4"/>
        <v>0</v>
      </c>
      <c r="J13" s="80">
        <f t="shared" si="4"/>
        <v>0</v>
      </c>
      <c r="K13" s="80">
        <f t="shared" si="4"/>
        <v>0</v>
      </c>
      <c r="L13" s="81">
        <f t="shared" si="3"/>
        <v>0</v>
      </c>
      <c r="M13" s="68"/>
    </row>
    <row r="14" spans="3:13" x14ac:dyDescent="0.2">
      <c r="C14" s="72" t="s">
        <v>69</v>
      </c>
      <c r="D14" s="131" t="str">
        <f>'19ª RPM'!B37</f>
        <v>ESQUADRIAS METÁLICAS</v>
      </c>
      <c r="E14" s="73">
        <f>'19ª RPM'!H37</f>
        <v>0</v>
      </c>
      <c r="F14" s="87"/>
      <c r="G14" s="88"/>
      <c r="H14" s="83"/>
      <c r="I14" s="83"/>
      <c r="J14" s="83">
        <v>0.4</v>
      </c>
      <c r="K14" s="83">
        <v>0.6</v>
      </c>
      <c r="L14" s="76">
        <f t="shared" si="3"/>
        <v>1</v>
      </c>
      <c r="M14" s="68"/>
    </row>
    <row r="15" spans="3:13" x14ac:dyDescent="0.2">
      <c r="C15" s="84"/>
      <c r="D15" s="131"/>
      <c r="E15" s="85"/>
      <c r="F15" s="79">
        <f t="shared" ref="F15:K15" si="5">$E$14*F14</f>
        <v>0</v>
      </c>
      <c r="G15" s="80">
        <f t="shared" si="5"/>
        <v>0</v>
      </c>
      <c r="H15" s="80">
        <f t="shared" si="5"/>
        <v>0</v>
      </c>
      <c r="I15" s="80">
        <f t="shared" si="5"/>
        <v>0</v>
      </c>
      <c r="J15" s="80">
        <f t="shared" si="5"/>
        <v>0</v>
      </c>
      <c r="K15" s="80">
        <f t="shared" si="5"/>
        <v>0</v>
      </c>
      <c r="L15" s="81">
        <f t="shared" si="3"/>
        <v>0</v>
      </c>
      <c r="M15" s="68"/>
    </row>
    <row r="16" spans="3:13" x14ac:dyDescent="0.2">
      <c r="C16" s="72" t="s">
        <v>101</v>
      </c>
      <c r="D16" s="131" t="str">
        <f>'19ª RPM'!B54</f>
        <v>VIDROS</v>
      </c>
      <c r="E16" s="73">
        <f>'19ª RPM'!H54</f>
        <v>0</v>
      </c>
      <c r="F16" s="87"/>
      <c r="G16" s="88"/>
      <c r="H16" s="83"/>
      <c r="I16" s="83">
        <v>0.3</v>
      </c>
      <c r="J16" s="83">
        <v>0.3</v>
      </c>
      <c r="K16" s="83">
        <v>0.4</v>
      </c>
      <c r="L16" s="76">
        <f t="shared" si="3"/>
        <v>1</v>
      </c>
      <c r="M16" s="68"/>
    </row>
    <row r="17" spans="3:13" x14ac:dyDescent="0.2">
      <c r="C17" s="84"/>
      <c r="D17" s="131"/>
      <c r="E17" s="85"/>
      <c r="F17" s="79">
        <f t="shared" ref="F17:K17" si="6">$E$16*F16</f>
        <v>0</v>
      </c>
      <c r="G17" s="80">
        <f t="shared" si="6"/>
        <v>0</v>
      </c>
      <c r="H17" s="80">
        <f t="shared" si="6"/>
        <v>0</v>
      </c>
      <c r="I17" s="80">
        <f t="shared" si="6"/>
        <v>0</v>
      </c>
      <c r="J17" s="80">
        <f t="shared" si="6"/>
        <v>0</v>
      </c>
      <c r="K17" s="80">
        <f t="shared" si="6"/>
        <v>0</v>
      </c>
      <c r="L17" s="81">
        <f t="shared" si="3"/>
        <v>0</v>
      </c>
      <c r="M17" s="68"/>
    </row>
    <row r="18" spans="3:13" x14ac:dyDescent="0.2">
      <c r="C18" s="89" t="s">
        <v>113</v>
      </c>
      <c r="D18" s="90" t="str">
        <f>'19ª RPM'!B61</f>
        <v>INSTALAÇÕES HIDRO-SANITÁRIAS</v>
      </c>
      <c r="E18" s="91">
        <f>'19ª RPM'!H61</f>
        <v>0</v>
      </c>
      <c r="F18" s="87"/>
      <c r="G18" s="88"/>
      <c r="H18" s="88"/>
      <c r="I18" s="88"/>
      <c r="J18" s="88"/>
      <c r="K18" s="88"/>
      <c r="L18" s="76"/>
      <c r="M18" s="68"/>
    </row>
    <row r="19" spans="3:13" x14ac:dyDescent="0.2">
      <c r="C19" s="72" t="s">
        <v>115</v>
      </c>
      <c r="D19" s="129" t="str">
        <f>'19ª RPM'!B62</f>
        <v>ÁGUA FRIA</v>
      </c>
      <c r="E19" s="73">
        <f>'19ª RPM'!H62</f>
        <v>0</v>
      </c>
      <c r="F19" s="74"/>
      <c r="G19" s="83"/>
      <c r="H19" s="83">
        <v>0.25</v>
      </c>
      <c r="I19" s="83">
        <v>0.25</v>
      </c>
      <c r="J19" s="83">
        <v>0.25</v>
      </c>
      <c r="K19" s="83">
        <v>0.25</v>
      </c>
      <c r="L19" s="76">
        <f>+F19+G19+H19+I19+J19+K19</f>
        <v>1</v>
      </c>
      <c r="M19" s="68"/>
    </row>
    <row r="20" spans="3:13" x14ac:dyDescent="0.2">
      <c r="C20" s="77"/>
      <c r="D20" s="129"/>
      <c r="E20" s="92"/>
      <c r="F20" s="79">
        <f t="shared" ref="F20:K20" si="7">$E$19*F19</f>
        <v>0</v>
      </c>
      <c r="G20" s="80">
        <f t="shared" si="7"/>
        <v>0</v>
      </c>
      <c r="H20" s="80">
        <f t="shared" si="7"/>
        <v>0</v>
      </c>
      <c r="I20" s="80">
        <f t="shared" si="7"/>
        <v>0</v>
      </c>
      <c r="J20" s="80">
        <f t="shared" si="7"/>
        <v>0</v>
      </c>
      <c r="K20" s="80">
        <f t="shared" si="7"/>
        <v>0</v>
      </c>
      <c r="L20" s="81">
        <f>+F20+G20+H20+I20+J20+K20</f>
        <v>0</v>
      </c>
      <c r="M20" s="68"/>
    </row>
    <row r="21" spans="3:13" x14ac:dyDescent="0.2">
      <c r="C21" s="72" t="s">
        <v>149</v>
      </c>
      <c r="D21" s="129" t="str">
        <f>'19ª RPM'!B79</f>
        <v>ESGOTO</v>
      </c>
      <c r="E21" s="73">
        <f>'19ª RPM'!H79</f>
        <v>0</v>
      </c>
      <c r="F21" s="93"/>
      <c r="G21" s="86"/>
      <c r="H21" s="86"/>
      <c r="I21" s="83">
        <v>0.25</v>
      </c>
      <c r="J21" s="83">
        <v>0.35</v>
      </c>
      <c r="K21" s="86">
        <v>0.4</v>
      </c>
      <c r="L21" s="76">
        <f>+F21+G21+H21+I21+J21+K21</f>
        <v>1</v>
      </c>
      <c r="M21" s="68"/>
    </row>
    <row r="22" spans="3:13" x14ac:dyDescent="0.2">
      <c r="C22" s="77"/>
      <c r="D22" s="129"/>
      <c r="E22" s="94"/>
      <c r="F22" s="79">
        <f t="shared" ref="F22:K22" si="8">$E$21*F21</f>
        <v>0</v>
      </c>
      <c r="G22" s="80">
        <f t="shared" si="8"/>
        <v>0</v>
      </c>
      <c r="H22" s="80">
        <f t="shared" si="8"/>
        <v>0</v>
      </c>
      <c r="I22" s="80">
        <f t="shared" si="8"/>
        <v>0</v>
      </c>
      <c r="J22" s="80">
        <f t="shared" si="8"/>
        <v>0</v>
      </c>
      <c r="K22" s="80">
        <f t="shared" si="8"/>
        <v>0</v>
      </c>
      <c r="L22" s="81">
        <f>+F22+G22+H22+I22+J22+K22</f>
        <v>0</v>
      </c>
      <c r="M22" s="68"/>
    </row>
    <row r="23" spans="3:13" x14ac:dyDescent="0.2">
      <c r="C23" s="72" t="s">
        <v>159</v>
      </c>
      <c r="D23" s="82" t="str">
        <f>'19ª RPM'!B85</f>
        <v>INSTALAÇÕES ELÉTRICAS</v>
      </c>
      <c r="E23" s="73">
        <f>'19ª RPM'!H85</f>
        <v>0</v>
      </c>
      <c r="F23" s="93"/>
      <c r="G23" s="86"/>
      <c r="H23" s="86"/>
      <c r="I23" s="86"/>
      <c r="J23" s="86"/>
      <c r="K23" s="86"/>
      <c r="L23" s="76"/>
      <c r="M23" s="68"/>
    </row>
    <row r="24" spans="3:13" x14ac:dyDescent="0.2">
      <c r="C24" s="72" t="s">
        <v>161</v>
      </c>
      <c r="D24" s="131" t="str">
        <f>'19ª RPM'!B86</f>
        <v>MATERIAL ELÉTRICO</v>
      </c>
      <c r="E24" s="73">
        <f>'19ª RPM'!H86</f>
        <v>0</v>
      </c>
      <c r="F24" s="74">
        <v>0</v>
      </c>
      <c r="G24" s="83">
        <v>0.1</v>
      </c>
      <c r="H24" s="83">
        <v>0.1</v>
      </c>
      <c r="I24" s="83">
        <v>0.1</v>
      </c>
      <c r="J24" s="83">
        <v>0.3</v>
      </c>
      <c r="K24" s="83">
        <v>0.4</v>
      </c>
      <c r="L24" s="76">
        <f t="shared" ref="L24:L35" si="9">+F24+G24+H24+I24+J24+K24</f>
        <v>1</v>
      </c>
      <c r="M24" s="68"/>
    </row>
    <row r="25" spans="3:13" x14ac:dyDescent="0.2">
      <c r="C25" s="77"/>
      <c r="D25" s="131"/>
      <c r="E25" s="92"/>
      <c r="F25" s="79">
        <f t="shared" ref="F25:K25" si="10">$E$24*F24</f>
        <v>0</v>
      </c>
      <c r="G25" s="80">
        <f t="shared" si="10"/>
        <v>0</v>
      </c>
      <c r="H25" s="80">
        <f t="shared" si="10"/>
        <v>0</v>
      </c>
      <c r="I25" s="80">
        <f t="shared" si="10"/>
        <v>0</v>
      </c>
      <c r="J25" s="80">
        <f t="shared" si="10"/>
        <v>0</v>
      </c>
      <c r="K25" s="80">
        <f t="shared" si="10"/>
        <v>0</v>
      </c>
      <c r="L25" s="81">
        <f t="shared" si="9"/>
        <v>0</v>
      </c>
      <c r="M25" s="68"/>
    </row>
    <row r="26" spans="3:13" x14ac:dyDescent="0.2">
      <c r="C26" s="72" t="s">
        <v>302</v>
      </c>
      <c r="D26" s="131" t="str">
        <f>'19ª RPM'!B157</f>
        <v>MATERIAIS QUADROS DE DISTRIBUIÇÃO</v>
      </c>
      <c r="E26" s="73">
        <f>'19ª RPM'!H157</f>
        <v>0</v>
      </c>
      <c r="F26" s="74"/>
      <c r="G26" s="83"/>
      <c r="H26" s="83"/>
      <c r="I26" s="83">
        <v>0.2</v>
      </c>
      <c r="J26" s="83">
        <v>0.3</v>
      </c>
      <c r="K26" s="83">
        <v>0.5</v>
      </c>
      <c r="L26" s="76">
        <f t="shared" si="9"/>
        <v>1</v>
      </c>
      <c r="M26" s="68"/>
    </row>
    <row r="27" spans="3:13" x14ac:dyDescent="0.2">
      <c r="C27" s="77"/>
      <c r="D27" s="131"/>
      <c r="E27" s="92"/>
      <c r="F27" s="79">
        <f>$E$24*F26</f>
        <v>0</v>
      </c>
      <c r="G27" s="80">
        <f>$E$24*G26</f>
        <v>0</v>
      </c>
      <c r="H27" s="80">
        <f>$E$24*H26</f>
        <v>0</v>
      </c>
      <c r="I27" s="80">
        <f>$E$26*I26</f>
        <v>0</v>
      </c>
      <c r="J27" s="80">
        <f>$E$26*J26</f>
        <v>0</v>
      </c>
      <c r="K27" s="80">
        <f>$E$26*K26</f>
        <v>0</v>
      </c>
      <c r="L27" s="81">
        <f t="shared" si="9"/>
        <v>0</v>
      </c>
      <c r="M27" s="68"/>
    </row>
    <row r="28" spans="3:13" x14ac:dyDescent="0.2">
      <c r="C28" s="72" t="s">
        <v>389</v>
      </c>
      <c r="D28" s="129" t="str">
        <f>'19ª RPM'!B203</f>
        <v>CABEAMENTO ESTRUTURADO</v>
      </c>
      <c r="E28" s="73">
        <f>'19ª RPM'!H203</f>
        <v>0</v>
      </c>
      <c r="F28" s="74">
        <v>0.1</v>
      </c>
      <c r="G28" s="83">
        <v>0.1</v>
      </c>
      <c r="H28" s="83">
        <v>0.2</v>
      </c>
      <c r="I28" s="83">
        <v>0.2</v>
      </c>
      <c r="J28" s="83">
        <v>0.2</v>
      </c>
      <c r="K28" s="83">
        <v>0.2</v>
      </c>
      <c r="L28" s="76">
        <f t="shared" si="9"/>
        <v>1</v>
      </c>
      <c r="M28" s="68"/>
    </row>
    <row r="29" spans="3:13" x14ac:dyDescent="0.2">
      <c r="C29" s="77"/>
      <c r="D29" s="129"/>
      <c r="E29" s="95"/>
      <c r="F29" s="96">
        <f t="shared" ref="F29:K29" si="11">$E$28*F28</f>
        <v>0</v>
      </c>
      <c r="G29" s="88">
        <f t="shared" si="11"/>
        <v>0</v>
      </c>
      <c r="H29" s="88">
        <f t="shared" si="11"/>
        <v>0</v>
      </c>
      <c r="I29" s="88">
        <f t="shared" si="11"/>
        <v>0</v>
      </c>
      <c r="J29" s="88">
        <f t="shared" si="11"/>
        <v>0</v>
      </c>
      <c r="K29" s="88">
        <f t="shared" si="11"/>
        <v>0</v>
      </c>
      <c r="L29" s="81">
        <f t="shared" si="9"/>
        <v>0</v>
      </c>
      <c r="M29" s="68"/>
    </row>
    <row r="30" spans="3:13" x14ac:dyDescent="0.2">
      <c r="C30" s="72" t="s">
        <v>526</v>
      </c>
      <c r="D30" s="129" t="str">
        <f>'19ª RPM'!B223</f>
        <v>DIVERSOS</v>
      </c>
      <c r="E30" s="73">
        <f>'19ª RPM'!H223</f>
        <v>0</v>
      </c>
      <c r="F30" s="79"/>
      <c r="G30" s="80"/>
      <c r="H30" s="83"/>
      <c r="I30" s="83">
        <v>0.2</v>
      </c>
      <c r="J30" s="83">
        <v>0.4</v>
      </c>
      <c r="K30" s="83">
        <v>0.4</v>
      </c>
      <c r="L30" s="76">
        <f t="shared" si="9"/>
        <v>1</v>
      </c>
      <c r="M30" s="68"/>
    </row>
    <row r="31" spans="3:13" x14ac:dyDescent="0.2">
      <c r="C31" s="77"/>
      <c r="D31" s="129"/>
      <c r="E31" s="92"/>
      <c r="F31" s="96">
        <f t="shared" ref="F31:K31" si="12">$E$30*F30</f>
        <v>0</v>
      </c>
      <c r="G31" s="88">
        <f t="shared" si="12"/>
        <v>0</v>
      </c>
      <c r="H31" s="88">
        <f t="shared" si="12"/>
        <v>0</v>
      </c>
      <c r="I31" s="88">
        <f t="shared" si="12"/>
        <v>0</v>
      </c>
      <c r="J31" s="88">
        <f t="shared" si="12"/>
        <v>0</v>
      </c>
      <c r="K31" s="88">
        <f t="shared" si="12"/>
        <v>0</v>
      </c>
      <c r="L31" s="81">
        <f t="shared" si="9"/>
        <v>0</v>
      </c>
      <c r="M31" s="68"/>
    </row>
    <row r="32" spans="3:13" x14ac:dyDescent="0.2">
      <c r="C32" s="72" t="s">
        <v>504</v>
      </c>
      <c r="D32" s="129" t="str">
        <f>'19ª RPM'!B262</f>
        <v>LIMPEZA</v>
      </c>
      <c r="E32" s="73">
        <f>'19ª RPM'!H262</f>
        <v>0</v>
      </c>
      <c r="F32" s="74"/>
      <c r="G32" s="83"/>
      <c r="H32" s="83"/>
      <c r="I32" s="83">
        <v>0</v>
      </c>
      <c r="J32" s="83">
        <v>0.3</v>
      </c>
      <c r="K32" s="83">
        <v>0.7</v>
      </c>
      <c r="L32" s="76">
        <f t="shared" si="9"/>
        <v>1</v>
      </c>
      <c r="M32" s="68"/>
    </row>
    <row r="33" spans="3:13" x14ac:dyDescent="0.2">
      <c r="C33" s="77"/>
      <c r="D33" s="129"/>
      <c r="E33" s="92"/>
      <c r="F33" s="96">
        <f t="shared" ref="F33:K33" si="13">F32*$E$32</f>
        <v>0</v>
      </c>
      <c r="G33" s="88">
        <f t="shared" si="13"/>
        <v>0</v>
      </c>
      <c r="H33" s="88">
        <f t="shared" si="13"/>
        <v>0</v>
      </c>
      <c r="I33" s="88">
        <f t="shared" si="13"/>
        <v>0</v>
      </c>
      <c r="J33" s="88">
        <f t="shared" si="13"/>
        <v>0</v>
      </c>
      <c r="K33" s="88">
        <f t="shared" si="13"/>
        <v>0</v>
      </c>
      <c r="L33" s="81">
        <f t="shared" si="9"/>
        <v>0</v>
      </c>
      <c r="M33" s="68"/>
    </row>
    <row r="34" spans="3:13" x14ac:dyDescent="0.2">
      <c r="C34" s="97"/>
      <c r="D34" s="98" t="s">
        <v>527</v>
      </c>
      <c r="E34" s="99">
        <f>E5+E7+E9+E11+E16+E18+E23+E28+E30+E32</f>
        <v>0</v>
      </c>
      <c r="F34" s="80">
        <f t="shared" ref="F34:K34" si="14">F6+F8+F10+F13+F15+F17+F20+F22+F25+F27+F29+F31+F33</f>
        <v>0</v>
      </c>
      <c r="G34" s="80">
        <f t="shared" si="14"/>
        <v>0</v>
      </c>
      <c r="H34" s="80">
        <f t="shared" si="14"/>
        <v>0</v>
      </c>
      <c r="I34" s="80">
        <f t="shared" si="14"/>
        <v>0</v>
      </c>
      <c r="J34" s="80">
        <f t="shared" si="14"/>
        <v>0</v>
      </c>
      <c r="K34" s="80">
        <f t="shared" si="14"/>
        <v>0</v>
      </c>
      <c r="L34" s="81">
        <f t="shared" si="9"/>
        <v>0</v>
      </c>
      <c r="M34" s="100"/>
    </row>
    <row r="35" spans="3:13" x14ac:dyDescent="0.2">
      <c r="C35" s="101"/>
      <c r="D35" s="102"/>
      <c r="E35" s="103"/>
      <c r="F35" s="104" t="e">
        <f>F34/E34</f>
        <v>#DIV/0!</v>
      </c>
      <c r="G35" s="104" t="e">
        <f>G34/E34</f>
        <v>#DIV/0!</v>
      </c>
      <c r="H35" s="104" t="e">
        <f>H34/E34</f>
        <v>#DIV/0!</v>
      </c>
      <c r="I35" s="104" t="e">
        <f>I34/E34</f>
        <v>#DIV/0!</v>
      </c>
      <c r="J35" s="104" t="e">
        <f>J34/E34</f>
        <v>#DIV/0!</v>
      </c>
      <c r="K35" s="104" t="e">
        <f>K34/E34</f>
        <v>#DIV/0!</v>
      </c>
      <c r="L35" s="76" t="e">
        <f t="shared" si="9"/>
        <v>#DIV/0!</v>
      </c>
      <c r="M35" s="100"/>
    </row>
    <row r="38" spans="3:13" x14ac:dyDescent="0.2">
      <c r="C38" s="130" t="s">
        <v>528</v>
      </c>
      <c r="D38" s="130"/>
      <c r="E38" s="130"/>
      <c r="F38" s="130"/>
      <c r="G38" s="130"/>
      <c r="H38" s="130"/>
      <c r="I38" s="130"/>
      <c r="J38" s="130"/>
      <c r="K38" s="130"/>
      <c r="L38" s="130"/>
    </row>
    <row r="39" spans="3:13" ht="14.85" customHeight="1" x14ac:dyDescent="0.2">
      <c r="C39" s="130" t="s">
        <v>529</v>
      </c>
      <c r="D39" s="130"/>
      <c r="E39" s="130"/>
      <c r="F39" s="130"/>
      <c r="G39" s="130"/>
      <c r="H39" s="130"/>
      <c r="I39" s="130"/>
      <c r="J39" s="130"/>
      <c r="K39" s="130"/>
      <c r="L39" s="130"/>
    </row>
  </sheetData>
  <mergeCells count="18">
    <mergeCell ref="C1:L1"/>
    <mergeCell ref="C2:L2"/>
    <mergeCell ref="D3:K3"/>
    <mergeCell ref="D5:D6"/>
    <mergeCell ref="D7:D8"/>
    <mergeCell ref="D9:D10"/>
    <mergeCell ref="D12:D13"/>
    <mergeCell ref="D14:D15"/>
    <mergeCell ref="D16:D17"/>
    <mergeCell ref="D19:D20"/>
    <mergeCell ref="D32:D33"/>
    <mergeCell ref="C38:L38"/>
    <mergeCell ref="C39:L39"/>
    <mergeCell ref="D21:D22"/>
    <mergeCell ref="D24:D25"/>
    <mergeCell ref="D26:D27"/>
    <mergeCell ref="D28:D29"/>
    <mergeCell ref="D30:D31"/>
  </mergeCells>
  <printOptions horizontalCentered="1"/>
  <pageMargins left="0.35416666666666702" right="0.35416666666666702" top="0.35416666666666702" bottom="0.35416666666666702" header="0.51180555555555496" footer="0.51180555555555496"/>
  <pageSetup paperSize="9" firstPageNumber="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I31"/>
  <sheetViews>
    <sheetView view="pageBreakPreview" zoomScaleNormal="100" workbookViewId="0">
      <selection activeCell="E13" sqref="E13"/>
    </sheetView>
  </sheetViews>
  <sheetFormatPr defaultRowHeight="12.75" x14ac:dyDescent="0.2"/>
  <cols>
    <col min="1" max="1025" width="8.5703125"/>
  </cols>
  <sheetData>
    <row r="2" spans="1:9" x14ac:dyDescent="0.2">
      <c r="A2" s="135" t="s">
        <v>530</v>
      </c>
      <c r="B2" s="135"/>
      <c r="C2" s="135"/>
      <c r="D2" s="135"/>
      <c r="E2" s="135"/>
      <c r="F2" s="135"/>
      <c r="G2" s="135"/>
      <c r="H2" s="135"/>
      <c r="I2" s="135"/>
    </row>
    <row r="3" spans="1:9" x14ac:dyDescent="0.2">
      <c r="A3" s="147"/>
      <c r="B3" s="147"/>
      <c r="C3" s="147"/>
      <c r="D3" s="147"/>
      <c r="E3" s="147"/>
      <c r="F3" s="147"/>
      <c r="G3" s="147"/>
      <c r="H3" s="147"/>
      <c r="I3" s="147"/>
    </row>
    <row r="4" spans="1:9" x14ac:dyDescent="0.2">
      <c r="A4" s="135" t="s">
        <v>531</v>
      </c>
      <c r="B4" s="135"/>
      <c r="C4" s="135"/>
      <c r="D4" s="135"/>
      <c r="E4" s="135"/>
      <c r="F4" s="135"/>
      <c r="G4" s="135"/>
      <c r="H4" s="135"/>
      <c r="I4" s="135"/>
    </row>
    <row r="5" spans="1:9" x14ac:dyDescent="0.2">
      <c r="A5" s="135" t="s">
        <v>532</v>
      </c>
      <c r="B5" s="135"/>
      <c r="C5" s="135"/>
      <c r="D5" s="135"/>
      <c r="E5" s="135"/>
      <c r="F5" s="135"/>
      <c r="G5" s="135"/>
      <c r="H5" s="135"/>
      <c r="I5" s="135"/>
    </row>
    <row r="6" spans="1:9" x14ac:dyDescent="0.2">
      <c r="A6" s="105"/>
      <c r="B6" s="105"/>
      <c r="C6" s="106"/>
      <c r="D6" s="106"/>
      <c r="E6" s="106"/>
      <c r="F6" s="106"/>
      <c r="G6" s="106"/>
      <c r="H6" s="105"/>
      <c r="I6" s="106"/>
    </row>
    <row r="8" spans="1:9" x14ac:dyDescent="0.2">
      <c r="A8" s="148" t="s">
        <v>533</v>
      </c>
      <c r="B8" s="148"/>
      <c r="C8" s="148"/>
      <c r="D8" s="148"/>
      <c r="E8" s="148"/>
      <c r="F8" s="148"/>
      <c r="G8" s="148"/>
      <c r="H8" s="148"/>
      <c r="I8" s="148"/>
    </row>
    <row r="9" spans="1:9" ht="14.85" customHeight="1" x14ac:dyDescent="0.2">
      <c r="A9" s="107" t="s">
        <v>534</v>
      </c>
      <c r="B9" s="144" t="s">
        <v>535</v>
      </c>
      <c r="C9" s="144"/>
      <c r="D9" s="144"/>
      <c r="E9" s="144"/>
      <c r="F9" s="144"/>
      <c r="G9" s="144"/>
      <c r="H9" s="143" t="s">
        <v>536</v>
      </c>
      <c r="I9" s="143"/>
    </row>
    <row r="10" spans="1:9" x14ac:dyDescent="0.2">
      <c r="A10" s="108" t="s">
        <v>537</v>
      </c>
      <c r="B10" s="109" t="s">
        <v>538</v>
      </c>
      <c r="C10" s="145">
        <v>0.03</v>
      </c>
      <c r="D10" s="145"/>
      <c r="E10" s="110" t="s">
        <v>539</v>
      </c>
      <c r="F10" s="146">
        <v>5.5E-2</v>
      </c>
      <c r="G10" s="146"/>
      <c r="H10" s="108" t="s">
        <v>537</v>
      </c>
      <c r="I10" s="111">
        <v>0.03</v>
      </c>
    </row>
    <row r="11" spans="1:9" x14ac:dyDescent="0.2">
      <c r="A11" s="108" t="s">
        <v>540</v>
      </c>
      <c r="B11" s="112" t="s">
        <v>538</v>
      </c>
      <c r="C11" s="139">
        <v>8.0000000000000002E-3</v>
      </c>
      <c r="D11" s="139"/>
      <c r="E11" s="113" t="s">
        <v>539</v>
      </c>
      <c r="F11" s="140">
        <v>0.01</v>
      </c>
      <c r="G11" s="140"/>
      <c r="H11" s="108" t="s">
        <v>540</v>
      </c>
      <c r="I11" s="111">
        <v>8.0000000000000002E-3</v>
      </c>
    </row>
    <row r="12" spans="1:9" x14ac:dyDescent="0.2">
      <c r="A12" s="108" t="s">
        <v>541</v>
      </c>
      <c r="B12" s="112" t="s">
        <v>538</v>
      </c>
      <c r="C12" s="139">
        <v>9.7000000000000003E-3</v>
      </c>
      <c r="D12" s="139"/>
      <c r="E12" s="113" t="s">
        <v>539</v>
      </c>
      <c r="F12" s="140">
        <v>1.2699999999999999E-2</v>
      </c>
      <c r="G12" s="140"/>
      <c r="H12" s="108" t="s">
        <v>541</v>
      </c>
      <c r="I12" s="111">
        <v>9.7999999999999997E-3</v>
      </c>
    </row>
    <row r="13" spans="1:9" x14ac:dyDescent="0.2">
      <c r="A13" s="108" t="s">
        <v>542</v>
      </c>
      <c r="B13" s="112" t="s">
        <v>538</v>
      </c>
      <c r="C13" s="139">
        <v>5.8999999999999999E-3</v>
      </c>
      <c r="D13" s="139"/>
      <c r="E13" s="113" t="s">
        <v>539</v>
      </c>
      <c r="F13" s="140">
        <v>1.3899999999999999E-2</v>
      </c>
      <c r="G13" s="140"/>
      <c r="H13" s="108" t="s">
        <v>542</v>
      </c>
      <c r="I13" s="111">
        <v>7.0000000000000001E-3</v>
      </c>
    </row>
    <row r="14" spans="1:9" x14ac:dyDescent="0.2">
      <c r="A14" s="108" t="s">
        <v>543</v>
      </c>
      <c r="B14" s="112" t="s">
        <v>538</v>
      </c>
      <c r="C14" s="139">
        <v>6.1600000000000002E-2</v>
      </c>
      <c r="D14" s="139"/>
      <c r="E14" s="113" t="s">
        <v>539</v>
      </c>
      <c r="F14" s="140">
        <v>8.9599999999999999E-2</v>
      </c>
      <c r="G14" s="140"/>
      <c r="H14" s="108" t="s">
        <v>543</v>
      </c>
      <c r="I14" s="111">
        <v>7.6999999999999999E-2</v>
      </c>
    </row>
    <row r="15" spans="1:9" x14ac:dyDescent="0.2">
      <c r="A15" s="108" t="s">
        <v>544</v>
      </c>
      <c r="B15" s="112" t="s">
        <v>538</v>
      </c>
      <c r="C15" s="139">
        <v>5.6500000000000002E-2</v>
      </c>
      <c r="D15" s="139"/>
      <c r="E15" s="113" t="s">
        <v>539</v>
      </c>
      <c r="F15" s="140">
        <v>8.6499999999999994E-2</v>
      </c>
      <c r="G15" s="140"/>
      <c r="H15" s="108" t="s">
        <v>544</v>
      </c>
      <c r="I15" s="111">
        <v>5.6500000000000002E-2</v>
      </c>
    </row>
    <row r="16" spans="1:9" x14ac:dyDescent="0.2">
      <c r="A16" s="108" t="s">
        <v>545</v>
      </c>
      <c r="B16" s="114"/>
      <c r="C16" s="141">
        <v>0</v>
      </c>
      <c r="D16" s="141"/>
      <c r="E16" s="115" t="s">
        <v>546</v>
      </c>
      <c r="F16" s="142">
        <v>0.02</v>
      </c>
      <c r="G16" s="142"/>
      <c r="H16" s="108" t="s">
        <v>545</v>
      </c>
      <c r="I16" s="111">
        <v>0.02</v>
      </c>
    </row>
    <row r="17" spans="1:9" x14ac:dyDescent="0.2">
      <c r="A17" s="143" t="s">
        <v>547</v>
      </c>
      <c r="B17" s="143"/>
      <c r="C17" s="143"/>
      <c r="D17" s="143"/>
      <c r="E17" s="143"/>
      <c r="F17" s="143"/>
      <c r="G17" s="143"/>
      <c r="H17" s="143"/>
      <c r="I17" s="143"/>
    </row>
    <row r="18" spans="1:9" x14ac:dyDescent="0.2">
      <c r="A18" s="116" t="s">
        <v>537</v>
      </c>
      <c r="B18" s="136" t="s">
        <v>548</v>
      </c>
      <c r="C18" s="136"/>
      <c r="D18" s="136"/>
      <c r="E18" s="136"/>
      <c r="F18" s="136"/>
      <c r="G18" s="136"/>
      <c r="H18" s="136"/>
      <c r="I18" s="136"/>
    </row>
    <row r="19" spans="1:9" x14ac:dyDescent="0.2">
      <c r="A19" s="116" t="s">
        <v>540</v>
      </c>
      <c r="B19" s="136" t="s">
        <v>548</v>
      </c>
      <c r="C19" s="136"/>
      <c r="D19" s="136"/>
      <c r="E19" s="136"/>
      <c r="F19" s="136"/>
      <c r="G19" s="136"/>
      <c r="H19" s="136"/>
      <c r="I19" s="136"/>
    </row>
    <row r="20" spans="1:9" x14ac:dyDescent="0.2">
      <c r="A20" s="116" t="s">
        <v>541</v>
      </c>
      <c r="B20" s="136" t="s">
        <v>548</v>
      </c>
      <c r="C20" s="136"/>
      <c r="D20" s="136"/>
      <c r="E20" s="136"/>
      <c r="F20" s="136"/>
      <c r="G20" s="136"/>
      <c r="H20" s="136"/>
      <c r="I20" s="136"/>
    </row>
    <row r="21" spans="1:9" x14ac:dyDescent="0.2">
      <c r="A21" s="116" t="s">
        <v>542</v>
      </c>
      <c r="B21" s="136" t="s">
        <v>548</v>
      </c>
      <c r="C21" s="136"/>
      <c r="D21" s="136"/>
      <c r="E21" s="136"/>
      <c r="F21" s="136"/>
      <c r="G21" s="136"/>
      <c r="H21" s="136"/>
      <c r="I21" s="136"/>
    </row>
    <row r="22" spans="1:9" x14ac:dyDescent="0.2">
      <c r="A22" s="116" t="s">
        <v>543</v>
      </c>
      <c r="B22" s="136" t="s">
        <v>548</v>
      </c>
      <c r="C22" s="136"/>
      <c r="D22" s="136"/>
      <c r="E22" s="136"/>
      <c r="F22" s="136"/>
      <c r="G22" s="136"/>
      <c r="H22" s="136"/>
      <c r="I22" s="136"/>
    </row>
    <row r="23" spans="1:9" x14ac:dyDescent="0.2">
      <c r="A23" s="116" t="s">
        <v>544</v>
      </c>
      <c r="B23" s="136" t="s">
        <v>548</v>
      </c>
      <c r="C23" s="136"/>
      <c r="D23" s="136"/>
      <c r="E23" s="136"/>
      <c r="F23" s="136"/>
      <c r="G23" s="136"/>
      <c r="H23" s="136"/>
      <c r="I23" s="136"/>
    </row>
    <row r="24" spans="1:9" x14ac:dyDescent="0.2">
      <c r="A24" s="116" t="s">
        <v>545</v>
      </c>
      <c r="B24" s="136" t="s">
        <v>548</v>
      </c>
      <c r="C24" s="136"/>
      <c r="D24" s="136"/>
      <c r="E24" s="136"/>
      <c r="F24" s="136"/>
      <c r="G24" s="136"/>
      <c r="H24" s="136"/>
      <c r="I24" s="136"/>
    </row>
    <row r="25" spans="1:9" x14ac:dyDescent="0.2">
      <c r="A25" s="116" t="s">
        <v>549</v>
      </c>
      <c r="B25" s="137" t="s">
        <v>550</v>
      </c>
      <c r="C25" s="137"/>
      <c r="D25" s="137"/>
      <c r="E25" s="137"/>
      <c r="F25" s="137"/>
      <c r="G25" s="137"/>
      <c r="H25" s="137"/>
      <c r="I25" s="117">
        <f>ROUND(((1+I10+I11+I12)*(1+I13)*(1+I14)/(1-(I15+I16))-1),4)</f>
        <v>0.23050000000000001</v>
      </c>
    </row>
    <row r="26" spans="1:9" x14ac:dyDescent="0.2">
      <c r="A26" s="116"/>
      <c r="B26" s="138">
        <f>IF(I16=0.02,IF(AND(I25&gt;=K20,I25&lt;=L20),K19,L19),IF(AND(I25&gt;=K21,I25&lt;=L21),K19,L19))</f>
        <v>0</v>
      </c>
      <c r="C26" s="138"/>
      <c r="D26" s="138"/>
      <c r="E26" s="138"/>
      <c r="F26" s="138"/>
      <c r="G26" s="138"/>
      <c r="H26" s="138"/>
      <c r="I26" s="138"/>
    </row>
    <row r="28" spans="1:9" x14ac:dyDescent="0.2">
      <c r="G28" s="118"/>
    </row>
    <row r="29" spans="1:9" x14ac:dyDescent="0.2">
      <c r="G29" s="119"/>
    </row>
    <row r="30" spans="1:9" x14ac:dyDescent="0.2">
      <c r="A30" s="135" t="s">
        <v>551</v>
      </c>
      <c r="B30" s="135"/>
      <c r="C30" s="135"/>
      <c r="D30" s="135"/>
      <c r="E30" s="135"/>
      <c r="F30" s="135"/>
      <c r="G30" s="135"/>
      <c r="H30" s="135"/>
      <c r="I30" s="135"/>
    </row>
    <row r="31" spans="1:9" x14ac:dyDescent="0.2">
      <c r="A31" s="135" t="s">
        <v>552</v>
      </c>
      <c r="B31" s="135"/>
      <c r="C31" s="135"/>
      <c r="D31" s="135"/>
      <c r="E31" s="135"/>
      <c r="F31" s="135"/>
      <c r="G31" s="135"/>
      <c r="H31" s="135"/>
      <c r="I31" s="135"/>
    </row>
  </sheetData>
  <mergeCells count="33">
    <mergeCell ref="A2:I2"/>
    <mergeCell ref="A3:I3"/>
    <mergeCell ref="A4:I4"/>
    <mergeCell ref="A5:I5"/>
    <mergeCell ref="A8:I8"/>
    <mergeCell ref="B9:G9"/>
    <mergeCell ref="H9:I9"/>
    <mergeCell ref="C10:D10"/>
    <mergeCell ref="F10:G10"/>
    <mergeCell ref="C11:D11"/>
    <mergeCell ref="F11:G11"/>
    <mergeCell ref="C12:D12"/>
    <mergeCell ref="F12:G12"/>
    <mergeCell ref="C13:D13"/>
    <mergeCell ref="F13:G13"/>
    <mergeCell ref="C14:D14"/>
    <mergeCell ref="F14:G14"/>
    <mergeCell ref="C15:D15"/>
    <mergeCell ref="F15:G15"/>
    <mergeCell ref="C16:D16"/>
    <mergeCell ref="F16:G16"/>
    <mergeCell ref="A17:I17"/>
    <mergeCell ref="B18:I18"/>
    <mergeCell ref="B19:I19"/>
    <mergeCell ref="B20:I20"/>
    <mergeCell ref="B21:I21"/>
    <mergeCell ref="B22:I22"/>
    <mergeCell ref="A31:I31"/>
    <mergeCell ref="B23:I23"/>
    <mergeCell ref="B24:I24"/>
    <mergeCell ref="B25:H25"/>
    <mergeCell ref="B26:I26"/>
    <mergeCell ref="A30:I30"/>
  </mergeCells>
  <printOptions horizontalCentered="1"/>
  <pageMargins left="0.78749999999999998" right="0.78749999999999998" top="0.78749999999999998" bottom="0.78749999999999998"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otalTime>321</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71</vt:i4>
      </vt:variant>
    </vt:vector>
  </HeadingPairs>
  <TitlesOfParts>
    <vt:vector size="74" baseType="lpstr">
      <vt:lpstr>19ª RPM</vt:lpstr>
      <vt:lpstr>CRONOGRAMA</vt:lpstr>
      <vt:lpstr>BDI</vt:lpstr>
      <vt:lpstr>___xlnm.Print_Area_2</vt:lpstr>
      <vt:lpstr>__xlnm.Print_Area_1</vt:lpstr>
      <vt:lpstr>__xlnm.Print_Area_2</vt:lpstr>
      <vt:lpstr>'19ª RPM'!Area_de_impressao</vt:lpstr>
      <vt:lpstr>CRONOGRAMA!Area_de_impressao</vt:lpstr>
      <vt:lpstr>'19ª RPM'!Print_Area_0</vt:lpstr>
      <vt:lpstr>CRONOGRAMA!Print_Area_0</vt:lpstr>
      <vt:lpstr>'19ª RPM'!Print_Area_0_0</vt:lpstr>
      <vt:lpstr>CRONOGRAMA!Print_Area_0_0</vt:lpstr>
      <vt:lpstr>'19ª RPM'!Print_Area_0_0_0</vt:lpstr>
      <vt:lpstr>CRONOGRAMA!Print_Area_0_0_0</vt:lpstr>
      <vt:lpstr>'19ª RPM'!Print_Area_0_0_0_0</vt:lpstr>
      <vt:lpstr>CRONOGRAMA!Print_Area_0_0_0_0</vt:lpstr>
      <vt:lpstr>'19ª RPM'!Print_Area_0_0_0_0_0</vt:lpstr>
      <vt:lpstr>CRONOGRAMA!Print_Area_0_0_0_0_0</vt:lpstr>
      <vt:lpstr>'19ª RPM'!Print_Area_0_0_0_0_0_0</vt:lpstr>
      <vt:lpstr>CRONOGRAMA!Print_Area_0_0_0_0_0_0</vt:lpstr>
      <vt:lpstr>'19ª RPM'!Print_Area_0_0_0_0_0_0_0</vt:lpstr>
      <vt:lpstr>CRONOGRAMA!Print_Area_0_0_0_0_0_0_0</vt:lpstr>
      <vt:lpstr>'19ª RPM'!Print_Area_0_0_0_0_0_0_0_0</vt:lpstr>
      <vt:lpstr>CRONOGRAMA!Print_Area_0_0_0_0_0_0_0_0</vt:lpstr>
      <vt:lpstr>'19ª RPM'!Print_Area_0_0_0_0_0_0_0_0_0</vt:lpstr>
      <vt:lpstr>CRONOGRAMA!Print_Area_0_0_0_0_0_0_0_0_0</vt:lpstr>
      <vt:lpstr>'19ª RPM'!Print_Area_0_0_0_0_0_0_0_0_0_0</vt:lpstr>
      <vt:lpstr>CRONOGRAMA!Print_Area_0_0_0_0_0_0_0_0_0_0</vt:lpstr>
      <vt:lpstr>'19ª RPM'!Print_Area_0_0_0_0_0_0_0_0_0_0_0</vt:lpstr>
      <vt:lpstr>CRONOGRAMA!Print_Area_0_0_0_0_0_0_0_0_0_0_0</vt:lpstr>
      <vt:lpstr>'19ª RPM'!Print_Area_0_0_0_0_0_0_0_0_0_0_0_0</vt:lpstr>
      <vt:lpstr>CRONOGRAMA!Print_Area_0_0_0_0_0_0_0_0_0_0_0_0</vt:lpstr>
      <vt:lpstr>'19ª RPM'!Print_Area_0_0_0_0_0_0_0_0_0_0_0_0_0</vt:lpstr>
      <vt:lpstr>CRONOGRAMA!Print_Area_0_0_0_0_0_0_0_0_0_0_0_0_0</vt:lpstr>
      <vt:lpstr>'19ª RPM'!Print_Area_0_0_0_0_0_0_0_0_0_0_0_0_0_0</vt:lpstr>
      <vt:lpstr>CRONOGRAMA!Print_Area_0_0_0_0_0_0_0_0_0_0_0_0_0_0</vt:lpstr>
      <vt:lpstr>'19ª RPM'!Print_Area_0_0_0_0_0_0_0_0_0_0_0_0_0_0_0</vt:lpstr>
      <vt:lpstr>CRONOGRAMA!Print_Area_0_0_0_0_0_0_0_0_0_0_0_0_0_0_0</vt:lpstr>
      <vt:lpstr>'19ª RPM'!Print_Area_0_0_0_0_0_0_0_0_0_0_0_0_0_0_0_0</vt:lpstr>
      <vt:lpstr>CRONOGRAMA!Print_Area_0_0_0_0_0_0_0_0_0_0_0_0_0_0_0_0</vt:lpstr>
      <vt:lpstr>'19ª RPM'!Print_Area_0_0_0_0_0_0_0_0_0_0_0_0_0_0_0_0_0</vt:lpstr>
      <vt:lpstr>CRONOGRAMA!Print_Area_0_0_0_0_0_0_0_0_0_0_0_0_0_0_0_0_0</vt:lpstr>
      <vt:lpstr>'19ª RPM'!Print_Area_0_0_0_0_0_0_0_0_0_0_0_0_0_0_0_0_0_0</vt:lpstr>
      <vt:lpstr>CRONOGRAMA!Print_Area_0_0_0_0_0_0_0_0_0_0_0_0_0_0_0_0_0_0</vt:lpstr>
      <vt:lpstr>'19ª RPM'!Print_Titles_0</vt:lpstr>
      <vt:lpstr>CRONOGRAMA!Print_Titles_0</vt:lpstr>
      <vt:lpstr>'19ª RPM'!Print_Titles_0_0</vt:lpstr>
      <vt:lpstr>CRONOGRAMA!Print_Titles_0_0</vt:lpstr>
      <vt:lpstr>'19ª RPM'!Print_Titles_0_0_0</vt:lpstr>
      <vt:lpstr>CRONOGRAMA!Print_Titles_0_0_0</vt:lpstr>
      <vt:lpstr>'19ª RPM'!Print_Titles_0_0_0_0</vt:lpstr>
      <vt:lpstr>CRONOGRAMA!Print_Titles_0_0_0_0</vt:lpstr>
      <vt:lpstr>'19ª RPM'!Print_Titles_0_0_0_0_0</vt:lpstr>
      <vt:lpstr>CRONOGRAMA!Print_Titles_0_0_0_0_0</vt:lpstr>
      <vt:lpstr>'19ª RPM'!Print_Titles_0_0_0_0_0_0</vt:lpstr>
      <vt:lpstr>CRONOGRAMA!Print_Titles_0_0_0_0_0_0</vt:lpstr>
      <vt:lpstr>'19ª RPM'!Print_Titles_0_0_0_0_0_0_0</vt:lpstr>
      <vt:lpstr>CRONOGRAMA!Print_Titles_0_0_0_0_0_0_0</vt:lpstr>
      <vt:lpstr>'19ª RPM'!Print_Titles_0_0_0_0_0_0_0_0</vt:lpstr>
      <vt:lpstr>CRONOGRAMA!Print_Titles_0_0_0_0_0_0_0_0</vt:lpstr>
      <vt:lpstr>'19ª RPM'!Print_Titles_0_0_0_0_0_0_0_0_0</vt:lpstr>
      <vt:lpstr>CRONOGRAMA!Print_Titles_0_0_0_0_0_0_0_0_0</vt:lpstr>
      <vt:lpstr>'19ª RPM'!Print_Titles_0_0_0_0_0_0_0_0_0_0</vt:lpstr>
      <vt:lpstr>CRONOGRAMA!Print_Titles_0_0_0_0_0_0_0_0_0_0</vt:lpstr>
      <vt:lpstr>'19ª RPM'!Print_Titles_0_0_0_0_0_0_0_0_0_0_0</vt:lpstr>
      <vt:lpstr>CRONOGRAMA!Print_Titles_0_0_0_0_0_0_0_0_0_0_0</vt:lpstr>
      <vt:lpstr>'19ª RPM'!Print_Titles_0_0_0_0_0_0_0_0_0_0_0_0</vt:lpstr>
      <vt:lpstr>CRONOGRAMA!Print_Titles_0_0_0_0_0_0_0_0_0_0_0_0</vt:lpstr>
      <vt:lpstr>'19ª RPM'!Print_Titles_0_0_0_0_0_0_0_0_0_0_0_0_0</vt:lpstr>
      <vt:lpstr>CRONOGRAMA!Print_Titles_0_0_0_0_0_0_0_0_0_0_0_0_0</vt:lpstr>
      <vt:lpstr>'19ª RPM'!Print_Titles_0_0_0_0_0_0_0_0_0_0_0_0_0_0</vt:lpstr>
      <vt:lpstr>CRONOGRAMA!Print_Titles_0_0_0_0_0_0_0_0_0_0_0_0_0_0</vt:lpstr>
      <vt:lpstr>'19ª RPM'!Titulos_de_impressao</vt:lpstr>
      <vt:lpstr>CRONOGRAMA!Titulos_de_impressao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 Sgt Leonardo Vieira Faria DAL</dc:creator>
  <cp:lastModifiedBy>Cliente</cp:lastModifiedBy>
  <cp:revision>24</cp:revision>
  <cp:lastPrinted>2017-07-27T13:19:49Z</cp:lastPrinted>
  <dcterms:created xsi:type="dcterms:W3CDTF">2013-10-31T13:38:40Z</dcterms:created>
  <dcterms:modified xsi:type="dcterms:W3CDTF">2017-10-18T13:38:58Z</dcterms:modified>
  <dc:language>pt-BR</dc:language>
</cp:coreProperties>
</file>